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9135" windowHeight="5220" tabRatio="881" activeTab="0"/>
  </bookViews>
  <sheets>
    <sheet name="ANEXO VI - EF-NM-NS - TABELA" sheetId="1" r:id="rId1"/>
    <sheet name="ANEXO VII- SUPLEMENTAR" sheetId="2" r:id="rId2"/>
  </sheets>
  <definedNames>
    <definedName name="_xlnm.Print_Area" localSheetId="0">'ANEXO VI - EF-NM-NS - TABELA'!$A$1:$L$76</definedName>
    <definedName name="_xlnm.Print_Titles" localSheetId="0">'ANEXO VI - EF-NM-NS - TABELA'!$1:$2</definedName>
  </definedNames>
  <calcPr fullCalcOnLoad="1"/>
</workbook>
</file>

<file path=xl/sharedStrings.xml><?xml version="1.0" encoding="utf-8"?>
<sst xmlns="http://schemas.openxmlformats.org/spreadsheetml/2006/main" count="253" uniqueCount="139">
  <si>
    <t>ARTÍFICE DE ALVENARIA</t>
  </si>
  <si>
    <t>ARTÍFICE DE ELETRICIDADE</t>
  </si>
  <si>
    <t>ARTÍFICE DE INSTALAÇÃO HIDRÁULICA</t>
  </si>
  <si>
    <t>ARTÍFICE DE PINTURA</t>
  </si>
  <si>
    <t>ASSISTENTE SOCIAL</t>
  </si>
  <si>
    <t>AUXILIAR DE ENFERMAGEM</t>
  </si>
  <si>
    <t>MOTORISTA</t>
  </si>
  <si>
    <t>I</t>
  </si>
  <si>
    <t>II</t>
  </si>
  <si>
    <t>III</t>
  </si>
  <si>
    <t>Administrador</t>
  </si>
  <si>
    <t>E</t>
  </si>
  <si>
    <t>A</t>
  </si>
  <si>
    <t>B</t>
  </si>
  <si>
    <t>Assistente Social</t>
  </si>
  <si>
    <t>Cargos</t>
  </si>
  <si>
    <t>C</t>
  </si>
  <si>
    <t>D</t>
  </si>
  <si>
    <t>F</t>
  </si>
  <si>
    <t>G</t>
  </si>
  <si>
    <t>H</t>
  </si>
  <si>
    <t>0 a 5 anos</t>
  </si>
  <si>
    <t>6 a 8 anos</t>
  </si>
  <si>
    <t>9 a 11 anos</t>
  </si>
  <si>
    <t>12 a 14 anos</t>
  </si>
  <si>
    <t>15 a 17 anos</t>
  </si>
  <si>
    <t>18 a 20 anos</t>
  </si>
  <si>
    <t>21 a 23 anos</t>
  </si>
  <si>
    <t>24 a 26 anos</t>
  </si>
  <si>
    <t>Classe</t>
  </si>
  <si>
    <t>Auxiliar de Serviços Gerais</t>
  </si>
  <si>
    <t>Motorista</t>
  </si>
  <si>
    <t>Vigia Patrimonial</t>
  </si>
  <si>
    <t>Carreira</t>
  </si>
  <si>
    <t>Agente Comunitário de Saúde</t>
  </si>
  <si>
    <t>Auxiliar Administrativo</t>
  </si>
  <si>
    <t>Auxiliar de Câmara Escura</t>
  </si>
  <si>
    <t>Auxiliar de Saúde Bucal</t>
  </si>
  <si>
    <t>Agente Administrativo</t>
  </si>
  <si>
    <t>Agente de Inspeção Sanitária</t>
  </si>
  <si>
    <t>IV</t>
  </si>
  <si>
    <t>Assistente do Tesouro Municipal</t>
  </si>
  <si>
    <t>Técnico de Aparelho Gessado</t>
  </si>
  <si>
    <t>Técnico de Enfermagem</t>
  </si>
  <si>
    <t>Técnico de Saúde Bucal</t>
  </si>
  <si>
    <t>Técnico de Laboratório</t>
  </si>
  <si>
    <t>Técnico em Farmácia</t>
  </si>
  <si>
    <t>Técnico em Radiologia</t>
  </si>
  <si>
    <t>V</t>
  </si>
  <si>
    <t>Auditor Fiscal do Tesouro Municipal</t>
  </si>
  <si>
    <t>Bibliotecário</t>
  </si>
  <si>
    <t>Biólogo</t>
  </si>
  <si>
    <t>Contador</t>
  </si>
  <si>
    <t>Enfermeiro</t>
  </si>
  <si>
    <t>Farmacêutico</t>
  </si>
  <si>
    <t>Fisioterapeuta</t>
  </si>
  <si>
    <t>Fonoaudiólogo</t>
  </si>
  <si>
    <t>Nutricionista</t>
  </si>
  <si>
    <t>Pedagogo</t>
  </si>
  <si>
    <t>Psicólogo</t>
  </si>
  <si>
    <t>Sanitarista</t>
  </si>
  <si>
    <t>Terapeuta Ocupacional</t>
  </si>
  <si>
    <t>Zootecnista</t>
  </si>
  <si>
    <t>Médico</t>
  </si>
  <si>
    <t>Odontólogo</t>
  </si>
  <si>
    <t>Arquiteto</t>
  </si>
  <si>
    <t>Engenheiro</t>
  </si>
  <si>
    <t>Médico PSF</t>
  </si>
  <si>
    <t>VI</t>
  </si>
  <si>
    <t>VII</t>
  </si>
  <si>
    <t xml:space="preserve">ASSISTENTE ADMINISTRATIVO          </t>
  </si>
  <si>
    <t xml:space="preserve">AUXILIAR ADMINISTRATIVO            </t>
  </si>
  <si>
    <t xml:space="preserve">MEDICO                             </t>
  </si>
  <si>
    <t xml:space="preserve">MOTORISTA                          </t>
  </si>
  <si>
    <t xml:space="preserve">DENTISTA                           </t>
  </si>
  <si>
    <t xml:space="preserve">VIGIA I                            </t>
  </si>
  <si>
    <t xml:space="preserve">TRABALHADOR BRACAL                 </t>
  </si>
  <si>
    <t xml:space="preserve">AGENTE FISCAL                      </t>
  </si>
  <si>
    <t xml:space="preserve">AJUDANTE DE MECANICO               </t>
  </si>
  <si>
    <t xml:space="preserve">AJUDANTE DE PEDREIRO               </t>
  </si>
  <si>
    <t xml:space="preserve">APONTADOR I                        </t>
  </si>
  <si>
    <t xml:space="preserve">ARQUITETO                          </t>
  </si>
  <si>
    <t xml:space="preserve">AUXILIAR DE ARQUITETO              </t>
  </si>
  <si>
    <t xml:space="preserve">AUXILIAR DE CONTABILIDADE          </t>
  </si>
  <si>
    <t xml:space="preserve">AUXILIAR DE SERVICOS MEDICOS       </t>
  </si>
  <si>
    <t xml:space="preserve">AUXILIAR DE TESOUREIRO             </t>
  </si>
  <si>
    <t xml:space="preserve">CITOTECNICO I                      </t>
  </si>
  <si>
    <t xml:space="preserve">DESENHISTA                         </t>
  </si>
  <si>
    <t xml:space="preserve">DESENHISTA PROJETISTA              </t>
  </si>
  <si>
    <t xml:space="preserve">ELETRICISTA                        </t>
  </si>
  <si>
    <t xml:space="preserve">ENGENHEIRO                         </t>
  </si>
  <si>
    <t xml:space="preserve">INSPETOR DE DISCIPLINA             </t>
  </si>
  <si>
    <t xml:space="preserve">LUBRIFICADOR                       </t>
  </si>
  <si>
    <t xml:space="preserve">MANILHEIRO                         </t>
  </si>
  <si>
    <t xml:space="preserve">MECANICO                           </t>
  </si>
  <si>
    <t xml:space="preserve">MECANOGRAFO                        </t>
  </si>
  <si>
    <t xml:space="preserve">OPERADOR DE MAQUINAS PESADAS       </t>
  </si>
  <si>
    <t xml:space="preserve">PEDREIRO                           </t>
  </si>
  <si>
    <t xml:space="preserve">PINTOR                             </t>
  </si>
  <si>
    <t xml:space="preserve">REDATOR                            </t>
  </si>
  <si>
    <t xml:space="preserve">SERVENTE                           </t>
  </si>
  <si>
    <t xml:space="preserve">TECNICO DE CONTABILIDADE           </t>
  </si>
  <si>
    <t>CARGO</t>
  </si>
  <si>
    <t xml:space="preserve">AJUDANTE DE ELETRICISTA            </t>
  </si>
  <si>
    <t>Técnico do Tesouro Municipal</t>
  </si>
  <si>
    <t>Nível</t>
  </si>
  <si>
    <t>Padrões de Vencimento</t>
  </si>
  <si>
    <t>a p de 27 anos</t>
  </si>
  <si>
    <t>Intersticios: o primeiro de cinco anos completos e os subsequentes a cada 3 anos completos - Variação 2,5%</t>
  </si>
  <si>
    <t xml:space="preserve">Cargos de Nível Fundamental  1º e 2º Segmentos e Ensino Médio  </t>
  </si>
  <si>
    <t>ADMINISTRADOR</t>
  </si>
  <si>
    <t>Fiscal de Tributos Municipais</t>
  </si>
  <si>
    <t>Técnico em Edificação</t>
  </si>
  <si>
    <t>I-A</t>
  </si>
  <si>
    <t>I-B</t>
  </si>
  <si>
    <t>II-A</t>
  </si>
  <si>
    <t>II-B</t>
  </si>
  <si>
    <t>III-A</t>
  </si>
  <si>
    <t>III-B</t>
  </si>
  <si>
    <t>FISCAL DE TRIBUTOS MUNICIPAIS</t>
  </si>
  <si>
    <t>Economista</t>
  </si>
  <si>
    <t>Agente de Combate a Endemias</t>
  </si>
  <si>
    <t>ANEXO VI- Tabela de Vencimento</t>
  </si>
  <si>
    <t>ANEXO VII - Tabela de Vencimento - Quadro suplementar</t>
  </si>
  <si>
    <t>Servidores Estatutário</t>
  </si>
  <si>
    <t>Nivel de Equivalência</t>
  </si>
  <si>
    <t>PSICOLOGO</t>
  </si>
  <si>
    <t>Servidores Celestistas</t>
  </si>
  <si>
    <t>FUNÇÃO</t>
  </si>
  <si>
    <t>Agente Educacional</t>
  </si>
  <si>
    <t>Auxiliar de Merendeiro</t>
  </si>
  <si>
    <t>Merendeiro</t>
  </si>
  <si>
    <t>Maqueiro</t>
  </si>
  <si>
    <t>Agente Municipal de Trânsito e Transporte</t>
  </si>
  <si>
    <t>OBS.: Engenheiros, Arquitetos, Médico e Psicólogo  recebem sua remuneração de acordo com sentença judicial ou regulamentação da profissão</t>
  </si>
  <si>
    <t>SLDADOR</t>
  </si>
  <si>
    <t>Médico Veterinário</t>
  </si>
  <si>
    <t>PSF JÁ ADICIONADO OS 3% DE REAJUSTE DE 2013</t>
  </si>
  <si>
    <t xml:space="preserve">Cargos de Nível Superior </t>
  </si>
</sst>
</file>

<file path=xl/styles.xml><?xml version="1.0" encoding="utf-8"?>
<styleSheet xmlns="http://schemas.openxmlformats.org/spreadsheetml/2006/main">
  <numFmts count="38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R$&quot;#,##0_);\(&quot;R$&quot;#,##0\)"/>
    <numFmt numFmtId="179" formatCode="&quot;R$&quot;#,##0_);[Red]\(&quot;R$&quot;#,##0\)"/>
    <numFmt numFmtId="180" formatCode="&quot;R$&quot;#,##0.00_);\(&quot;R$&quot;#,##0.00\)"/>
    <numFmt numFmtId="181" formatCode="&quot;R$&quot;#,##0.00_);[Red]\(&quot;R$&quot;#,##0.00\)"/>
    <numFmt numFmtId="182" formatCode="_(&quot;R$&quot;* #,##0_);_(&quot;R$&quot;* \(#,##0\);_(&quot;R$&quot;* &quot;-&quot;_);_(@_)"/>
    <numFmt numFmtId="183" formatCode="_(&quot;R$&quot;* #,##0.00_);_(&quot;R$&quot;* \(#,##0.00\);_(&quot;R$&quot;* &quot;-&quot;??_);_(@_)"/>
    <numFmt numFmtId="184" formatCode="&quot;Cr$&quot;#,##0_);\(&quot;Cr$&quot;#,##0\)"/>
    <numFmt numFmtId="185" formatCode="&quot;Cr$&quot;#,##0_);[Red]\(&quot;Cr$&quot;#,##0\)"/>
    <numFmt numFmtId="186" formatCode="&quot;Cr$&quot;#,##0.00_);\(&quot;Cr$&quot;#,##0.00\)"/>
    <numFmt numFmtId="187" formatCode="&quot;Cr$&quot;#,##0.00_);[Red]\(&quot;Cr$&quot;#,##0.00\)"/>
    <numFmt numFmtId="188" formatCode="_(&quot;Cr$&quot;* #,##0_);_(&quot;Cr$&quot;* \(#,##0\);_(&quot;Cr$&quot;* &quot;-&quot;_);_(@_)"/>
    <numFmt numFmtId="189" formatCode="_(&quot;Cr$&quot;* #,##0.00_);_(&quot;Cr$&quot;* \(#,##0.00\);_(&quot;Cr$&quot;* &quot;-&quot;??_);_(@_)"/>
    <numFmt numFmtId="190" formatCode="&quot;R$ &quot;#,##0.00"/>
    <numFmt numFmtId="191" formatCode="0.000%"/>
    <numFmt numFmtId="192" formatCode="0.000"/>
    <numFmt numFmtId="193" formatCode="[$-416]dddd\,\ d&quot; de &quot;mmmm&quot; de &quot;yyyy"/>
  </numFmts>
  <fonts count="4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FF000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30" borderId="0" applyNumberFormat="0" applyBorder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6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</cellStyleXfs>
  <cellXfs count="267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4" fontId="6" fillId="0" borderId="0" xfId="0" applyNumberFormat="1" applyFont="1" applyFill="1" applyBorder="1" applyAlignment="1">
      <alignment/>
    </xf>
    <xf numFmtId="0" fontId="6" fillId="0" borderId="0" xfId="0" applyFont="1" applyAlignment="1">
      <alignment horizontal="center"/>
    </xf>
    <xf numFmtId="0" fontId="43" fillId="0" borderId="0" xfId="0" applyFont="1" applyFill="1" applyBorder="1" applyAlignment="1">
      <alignment/>
    </xf>
    <xf numFmtId="0" fontId="43" fillId="0" borderId="0" xfId="0" applyFont="1" applyAlignment="1">
      <alignment/>
    </xf>
    <xf numFmtId="0" fontId="6" fillId="0" borderId="10" xfId="0" applyFont="1" applyFill="1" applyBorder="1" applyAlignment="1">
      <alignment/>
    </xf>
    <xf numFmtId="0" fontId="6" fillId="0" borderId="0" xfId="0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4" fontId="6" fillId="0" borderId="0" xfId="0" applyNumberFormat="1" applyFont="1" applyFill="1" applyBorder="1" applyAlignment="1">
      <alignment horizontal="center"/>
    </xf>
    <xf numFmtId="4" fontId="6" fillId="0" borderId="11" xfId="0" applyNumberFormat="1" applyFont="1" applyFill="1" applyBorder="1" applyAlignment="1">
      <alignment/>
    </xf>
    <xf numFmtId="4" fontId="6" fillId="0" borderId="12" xfId="0" applyNumberFormat="1" applyFont="1" applyFill="1" applyBorder="1" applyAlignment="1">
      <alignment/>
    </xf>
    <xf numFmtId="4" fontId="6" fillId="0" borderId="13" xfId="0" applyNumberFormat="1" applyFont="1" applyFill="1" applyBorder="1" applyAlignment="1">
      <alignment/>
    </xf>
    <xf numFmtId="0" fontId="6" fillId="0" borderId="10" xfId="0" applyFont="1" applyBorder="1" applyAlignment="1">
      <alignment horizontal="left" wrapText="1"/>
    </xf>
    <xf numFmtId="4" fontId="6" fillId="0" borderId="14" xfId="0" applyNumberFormat="1" applyFont="1" applyFill="1" applyBorder="1" applyAlignment="1">
      <alignment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wrapText="1"/>
    </xf>
    <xf numFmtId="0" fontId="6" fillId="0" borderId="10" xfId="0" applyFont="1" applyBorder="1" applyAlignment="1">
      <alignment/>
    </xf>
    <xf numFmtId="0" fontId="6" fillId="0" borderId="15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0" fontId="6" fillId="0" borderId="17" xfId="0" applyFont="1" applyFill="1" applyBorder="1" applyAlignment="1">
      <alignment/>
    </xf>
    <xf numFmtId="0" fontId="6" fillId="0" borderId="18" xfId="0" applyFont="1" applyFill="1" applyBorder="1" applyAlignment="1">
      <alignment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Fill="1" applyBorder="1" applyAlignment="1">
      <alignment/>
    </xf>
    <xf numFmtId="0" fontId="6" fillId="0" borderId="20" xfId="0" applyFont="1" applyBorder="1" applyAlignment="1">
      <alignment horizontal="center" vertical="center"/>
    </xf>
    <xf numFmtId="4" fontId="6" fillId="0" borderId="0" xfId="0" applyNumberFormat="1" applyFont="1" applyAlignment="1">
      <alignment vertical="center"/>
    </xf>
    <xf numFmtId="4" fontId="6" fillId="0" borderId="0" xfId="0" applyNumberFormat="1" applyFont="1" applyBorder="1" applyAlignment="1">
      <alignment horizontal="center" vertical="center"/>
    </xf>
    <xf numFmtId="0" fontId="44" fillId="0" borderId="0" xfId="0" applyFont="1" applyAlignment="1">
      <alignment horizontal="center"/>
    </xf>
    <xf numFmtId="0" fontId="44" fillId="0" borderId="11" xfId="0" applyFont="1" applyBorder="1" applyAlignment="1">
      <alignment horizontal="center" vertical="center" wrapText="1"/>
    </xf>
    <xf numFmtId="177" fontId="6" fillId="0" borderId="0" xfId="54" applyFont="1" applyAlignment="1">
      <alignment/>
    </xf>
    <xf numFmtId="177" fontId="6" fillId="0" borderId="0" xfId="54" applyFont="1" applyBorder="1" applyAlignment="1">
      <alignment horizontal="center" vertical="center"/>
    </xf>
    <xf numFmtId="177" fontId="6" fillId="33" borderId="21" xfId="54" applyFont="1" applyFill="1" applyBorder="1" applyAlignment="1">
      <alignment horizontal="center" vertical="center"/>
    </xf>
    <xf numFmtId="177" fontId="6" fillId="33" borderId="22" xfId="54" applyFont="1" applyFill="1" applyBorder="1" applyAlignment="1">
      <alignment vertical="center"/>
    </xf>
    <xf numFmtId="177" fontId="6" fillId="33" borderId="22" xfId="54" applyFont="1" applyFill="1" applyBorder="1" applyAlignment="1">
      <alignment horizontal="center" vertical="center"/>
    </xf>
    <xf numFmtId="177" fontId="6" fillId="33" borderId="23" xfId="54" applyFont="1" applyFill="1" applyBorder="1" applyAlignment="1">
      <alignment vertical="center"/>
    </xf>
    <xf numFmtId="177" fontId="6" fillId="33" borderId="24" xfId="54" applyFont="1" applyFill="1" applyBorder="1" applyAlignment="1">
      <alignment horizontal="center" vertical="center"/>
    </xf>
    <xf numFmtId="177" fontId="6" fillId="33" borderId="25" xfId="54" applyFont="1" applyFill="1" applyBorder="1" applyAlignment="1">
      <alignment horizontal="center" vertical="center"/>
    </xf>
    <xf numFmtId="177" fontId="6" fillId="33" borderId="26" xfId="54" applyFont="1" applyFill="1" applyBorder="1" applyAlignment="1">
      <alignment horizontal="center" vertical="center"/>
    </xf>
    <xf numFmtId="177" fontId="6" fillId="0" borderId="0" xfId="54" applyFont="1" applyFill="1" applyBorder="1" applyAlignment="1">
      <alignment horizontal="center" vertical="center"/>
    </xf>
    <xf numFmtId="177" fontId="6" fillId="0" borderId="11" xfId="54" applyFont="1" applyFill="1" applyBorder="1" applyAlignment="1">
      <alignment horizontal="center" vertical="center"/>
    </xf>
    <xf numFmtId="177" fontId="6" fillId="0" borderId="19" xfId="54" applyFont="1" applyFill="1" applyBorder="1" applyAlignment="1">
      <alignment horizontal="center"/>
    </xf>
    <xf numFmtId="177" fontId="6" fillId="0" borderId="0" xfId="54" applyFont="1" applyFill="1" applyBorder="1" applyAlignment="1">
      <alignment horizontal="center"/>
    </xf>
    <xf numFmtId="177" fontId="6" fillId="0" borderId="0" xfId="54" applyFont="1" applyFill="1" applyBorder="1" applyAlignment="1">
      <alignment/>
    </xf>
    <xf numFmtId="177" fontId="6" fillId="0" borderId="11" xfId="54" applyFont="1" applyFill="1" applyBorder="1" applyAlignment="1">
      <alignment/>
    </xf>
    <xf numFmtId="177" fontId="6" fillId="0" borderId="19" xfId="54" applyFont="1" applyBorder="1" applyAlignment="1">
      <alignment horizontal="center"/>
    </xf>
    <xf numFmtId="177" fontId="6" fillId="0" borderId="0" xfId="54" applyFont="1" applyBorder="1" applyAlignment="1">
      <alignment horizontal="center"/>
    </xf>
    <xf numFmtId="177" fontId="6" fillId="0" borderId="0" xfId="54" applyFont="1" applyBorder="1" applyAlignment="1">
      <alignment/>
    </xf>
    <xf numFmtId="177" fontId="6" fillId="0" borderId="27" xfId="54" applyFont="1" applyBorder="1" applyAlignment="1">
      <alignment horizontal="center"/>
    </xf>
    <xf numFmtId="177" fontId="6" fillId="0" borderId="10" xfId="54" applyFont="1" applyBorder="1" applyAlignment="1">
      <alignment horizontal="center"/>
    </xf>
    <xf numFmtId="177" fontId="6" fillId="0" borderId="10" xfId="54" applyFont="1" applyBorder="1" applyAlignment="1">
      <alignment/>
    </xf>
    <xf numFmtId="177" fontId="6" fillId="0" borderId="10" xfId="54" applyFont="1" applyFill="1" applyBorder="1" applyAlignment="1">
      <alignment/>
    </xf>
    <xf numFmtId="177" fontId="6" fillId="0" borderId="28" xfId="54" applyFont="1" applyFill="1" applyBorder="1" applyAlignment="1">
      <alignment/>
    </xf>
    <xf numFmtId="177" fontId="6" fillId="0" borderId="29" xfId="54" applyFont="1" applyBorder="1" applyAlignment="1">
      <alignment horizontal="center"/>
    </xf>
    <xf numFmtId="177" fontId="6" fillId="0" borderId="12" xfId="54" applyFont="1" applyBorder="1" applyAlignment="1">
      <alignment horizontal="center"/>
    </xf>
    <xf numFmtId="177" fontId="6" fillId="0" borderId="12" xfId="54" applyFont="1" applyBorder="1" applyAlignment="1">
      <alignment/>
    </xf>
    <xf numFmtId="177" fontId="6" fillId="0" borderId="12" xfId="54" applyFont="1" applyFill="1" applyBorder="1" applyAlignment="1">
      <alignment/>
    </xf>
    <xf numFmtId="177" fontId="6" fillId="0" borderId="13" xfId="54" applyFont="1" applyFill="1" applyBorder="1" applyAlignment="1">
      <alignment/>
    </xf>
    <xf numFmtId="177" fontId="6" fillId="0" borderId="30" xfId="54" applyFont="1" applyBorder="1" applyAlignment="1">
      <alignment horizontal="center"/>
    </xf>
    <xf numFmtId="177" fontId="6" fillId="0" borderId="14" xfId="54" applyFont="1" applyBorder="1" applyAlignment="1">
      <alignment horizontal="center"/>
    </xf>
    <xf numFmtId="177" fontId="6" fillId="0" borderId="14" xfId="54" applyFont="1" applyBorder="1" applyAlignment="1">
      <alignment/>
    </xf>
    <xf numFmtId="177" fontId="6" fillId="0" borderId="14" xfId="54" applyFont="1" applyFill="1" applyBorder="1" applyAlignment="1">
      <alignment/>
    </xf>
    <xf numFmtId="177" fontId="6" fillId="0" borderId="31" xfId="54" applyFont="1" applyFill="1" applyBorder="1" applyAlignment="1">
      <alignment/>
    </xf>
    <xf numFmtId="177" fontId="6" fillId="0" borderId="32" xfId="54" applyFont="1" applyBorder="1" applyAlignment="1">
      <alignment horizontal="center"/>
    </xf>
    <xf numFmtId="177" fontId="6" fillId="0" borderId="25" xfId="54" applyFont="1" applyBorder="1" applyAlignment="1">
      <alignment horizontal="center"/>
    </xf>
    <xf numFmtId="177" fontId="6" fillId="0" borderId="25" xfId="54" applyFont="1" applyBorder="1" applyAlignment="1">
      <alignment/>
    </xf>
    <xf numFmtId="177" fontId="6" fillId="0" borderId="25" xfId="54" applyFont="1" applyFill="1" applyBorder="1" applyAlignment="1">
      <alignment/>
    </xf>
    <xf numFmtId="177" fontId="6" fillId="0" borderId="26" xfId="54" applyFont="1" applyFill="1" applyBorder="1" applyAlignment="1">
      <alignment/>
    </xf>
    <xf numFmtId="177" fontId="43" fillId="0" borderId="19" xfId="54" applyFont="1" applyBorder="1" applyAlignment="1">
      <alignment/>
    </xf>
    <xf numFmtId="177" fontId="43" fillId="0" borderId="0" xfId="54" applyFont="1" applyBorder="1" applyAlignment="1">
      <alignment/>
    </xf>
    <xf numFmtId="177" fontId="43" fillId="0" borderId="11" xfId="54" applyFont="1" applyBorder="1" applyAlignment="1">
      <alignment/>
    </xf>
    <xf numFmtId="177" fontId="43" fillId="0" borderId="29" xfId="54" applyFont="1" applyBorder="1" applyAlignment="1">
      <alignment horizontal="center"/>
    </xf>
    <xf numFmtId="177" fontId="43" fillId="0" borderId="12" xfId="54" applyFont="1" applyBorder="1" applyAlignment="1">
      <alignment horizontal="center"/>
    </xf>
    <xf numFmtId="177" fontId="43" fillId="0" borderId="12" xfId="54" applyFont="1" applyBorder="1" applyAlignment="1">
      <alignment/>
    </xf>
    <xf numFmtId="177" fontId="43" fillId="0" borderId="12" xfId="54" applyFont="1" applyFill="1" applyBorder="1" applyAlignment="1">
      <alignment/>
    </xf>
    <xf numFmtId="177" fontId="43" fillId="0" borderId="13" xfId="54" applyFont="1" applyFill="1" applyBorder="1" applyAlignment="1">
      <alignment/>
    </xf>
    <xf numFmtId="177" fontId="43" fillId="0" borderId="19" xfId="54" applyFont="1" applyBorder="1" applyAlignment="1">
      <alignment horizontal="center"/>
    </xf>
    <xf numFmtId="177" fontId="43" fillId="0" borderId="0" xfId="54" applyFont="1" applyBorder="1" applyAlignment="1">
      <alignment horizontal="center"/>
    </xf>
    <xf numFmtId="177" fontId="43" fillId="0" borderId="0" xfId="54" applyFont="1" applyFill="1" applyBorder="1" applyAlignment="1">
      <alignment/>
    </xf>
    <xf numFmtId="177" fontId="43" fillId="0" borderId="11" xfId="54" applyFont="1" applyFill="1" applyBorder="1" applyAlignment="1">
      <alignment/>
    </xf>
    <xf numFmtId="177" fontId="6" fillId="0" borderId="33" xfId="54" applyFont="1" applyBorder="1" applyAlignment="1">
      <alignment horizontal="center"/>
    </xf>
    <xf numFmtId="177" fontId="6" fillId="0" borderId="34" xfId="54" applyFont="1" applyBorder="1" applyAlignment="1">
      <alignment horizontal="center"/>
    </xf>
    <xf numFmtId="177" fontId="6" fillId="0" borderId="34" xfId="54" applyFont="1" applyBorder="1" applyAlignment="1">
      <alignment/>
    </xf>
    <xf numFmtId="177" fontId="6" fillId="0" borderId="34" xfId="54" applyFont="1" applyFill="1" applyBorder="1" applyAlignment="1">
      <alignment/>
    </xf>
    <xf numFmtId="177" fontId="6" fillId="0" borderId="35" xfId="54" applyFont="1" applyFill="1" applyBorder="1" applyAlignment="1">
      <alignment/>
    </xf>
    <xf numFmtId="177" fontId="6" fillId="0" borderId="36" xfId="54" applyFont="1" applyBorder="1" applyAlignment="1">
      <alignment horizontal="center"/>
    </xf>
    <xf numFmtId="177" fontId="43" fillId="0" borderId="36" xfId="54" applyFont="1" applyBorder="1" applyAlignment="1">
      <alignment horizontal="center"/>
    </xf>
    <xf numFmtId="177" fontId="43" fillId="0" borderId="34" xfId="54" applyFont="1" applyBorder="1" applyAlignment="1">
      <alignment horizontal="center"/>
    </xf>
    <xf numFmtId="177" fontId="43" fillId="0" borderId="34" xfId="54" applyFont="1" applyBorder="1" applyAlignment="1">
      <alignment/>
    </xf>
    <xf numFmtId="177" fontId="43" fillId="0" borderId="34" xfId="54" applyFont="1" applyFill="1" applyBorder="1" applyAlignment="1">
      <alignment/>
    </xf>
    <xf numFmtId="177" fontId="43" fillId="0" borderId="35" xfId="54" applyFont="1" applyFill="1" applyBorder="1" applyAlignment="1">
      <alignment/>
    </xf>
    <xf numFmtId="177" fontId="45" fillId="0" borderId="0" xfId="54" applyFont="1" applyAlignment="1">
      <alignment/>
    </xf>
    <xf numFmtId="177" fontId="6" fillId="33" borderId="32" xfId="54" applyFont="1" applyFill="1" applyBorder="1" applyAlignment="1">
      <alignment horizontal="center" vertical="center"/>
    </xf>
    <xf numFmtId="177" fontId="6" fillId="0" borderId="36" xfId="54" applyFont="1" applyFill="1" applyBorder="1" applyAlignment="1">
      <alignment/>
    </xf>
    <xf numFmtId="177" fontId="6" fillId="0" borderId="22" xfId="54" applyFont="1" applyBorder="1" applyAlignment="1">
      <alignment horizontal="center"/>
    </xf>
    <xf numFmtId="177" fontId="6" fillId="0" borderId="22" xfId="54" applyFont="1" applyBorder="1" applyAlignment="1">
      <alignment/>
    </xf>
    <xf numFmtId="177" fontId="6" fillId="0" borderId="22" xfId="54" applyFont="1" applyFill="1" applyBorder="1" applyAlignment="1">
      <alignment/>
    </xf>
    <xf numFmtId="177" fontId="6" fillId="0" borderId="23" xfId="54" applyFont="1" applyFill="1" applyBorder="1" applyAlignment="1">
      <alignment/>
    </xf>
    <xf numFmtId="177" fontId="43" fillId="0" borderId="30" xfId="54" applyFont="1" applyBorder="1" applyAlignment="1">
      <alignment horizontal="center"/>
    </xf>
    <xf numFmtId="177" fontId="43" fillId="0" borderId="14" xfId="54" applyFont="1" applyBorder="1" applyAlignment="1">
      <alignment horizontal="center"/>
    </xf>
    <xf numFmtId="177" fontId="43" fillId="0" borderId="14" xfId="54" applyFont="1" applyBorder="1" applyAlignment="1">
      <alignment/>
    </xf>
    <xf numFmtId="177" fontId="43" fillId="0" borderId="14" xfId="54" applyFont="1" applyFill="1" applyBorder="1" applyAlignment="1">
      <alignment/>
    </xf>
    <xf numFmtId="177" fontId="43" fillId="0" borderId="31" xfId="54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6" fillId="0" borderId="37" xfId="0" applyFont="1" applyFill="1" applyBorder="1" applyAlignment="1">
      <alignment vertical="center"/>
    </xf>
    <xf numFmtId="0" fontId="6" fillId="0" borderId="38" xfId="0" applyFont="1" applyFill="1" applyBorder="1" applyAlignment="1">
      <alignment vertical="center"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vertical="center"/>
    </xf>
    <xf numFmtId="4" fontId="6" fillId="0" borderId="0" xfId="0" applyNumberFormat="1" applyFont="1" applyFill="1" applyBorder="1" applyAlignment="1">
      <alignment vertical="center"/>
    </xf>
    <xf numFmtId="4" fontId="6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/>
    </xf>
    <xf numFmtId="4" fontId="6" fillId="0" borderId="0" xfId="0" applyNumberFormat="1" applyFont="1" applyFill="1" applyAlignment="1">
      <alignment/>
    </xf>
    <xf numFmtId="0" fontId="6" fillId="0" borderId="0" xfId="0" applyFont="1" applyFill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33" xfId="0" applyFont="1" applyFill="1" applyBorder="1" applyAlignment="1">
      <alignment horizontal="center" vertical="center"/>
    </xf>
    <xf numFmtId="4" fontId="6" fillId="0" borderId="22" xfId="0" applyNumberFormat="1" applyFont="1" applyFill="1" applyBorder="1" applyAlignment="1">
      <alignment vertical="center"/>
    </xf>
    <xf numFmtId="4" fontId="6" fillId="0" borderId="22" xfId="0" applyNumberFormat="1" applyFont="1" applyFill="1" applyBorder="1" applyAlignment="1">
      <alignment horizontal="center" vertical="center"/>
    </xf>
    <xf numFmtId="4" fontId="6" fillId="0" borderId="23" xfId="0" applyNumberFormat="1" applyFont="1" applyFill="1" applyBorder="1" applyAlignment="1">
      <alignment vertical="center"/>
    </xf>
    <xf numFmtId="0" fontId="6" fillId="0" borderId="32" xfId="0" applyFont="1" applyFill="1" applyBorder="1" applyAlignment="1">
      <alignment horizontal="center" vertical="center"/>
    </xf>
    <xf numFmtId="4" fontId="6" fillId="0" borderId="25" xfId="0" applyNumberFormat="1" applyFont="1" applyFill="1" applyBorder="1" applyAlignment="1">
      <alignment horizontal="center" vertical="center"/>
    </xf>
    <xf numFmtId="4" fontId="6" fillId="0" borderId="26" xfId="0" applyNumberFormat="1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horizontal="center"/>
    </xf>
    <xf numFmtId="4" fontId="6" fillId="0" borderId="14" xfId="0" applyNumberFormat="1" applyFont="1" applyFill="1" applyBorder="1" applyAlignment="1">
      <alignment horizontal="center"/>
    </xf>
    <xf numFmtId="4" fontId="6" fillId="0" borderId="21" xfId="0" applyNumberFormat="1" applyFont="1" applyFill="1" applyBorder="1" applyAlignment="1">
      <alignment/>
    </xf>
    <xf numFmtId="0" fontId="6" fillId="0" borderId="39" xfId="0" applyFont="1" applyFill="1" applyBorder="1" applyAlignment="1">
      <alignment horizontal="center"/>
    </xf>
    <xf numFmtId="0" fontId="6" fillId="0" borderId="40" xfId="0" applyFont="1" applyFill="1" applyBorder="1" applyAlignment="1">
      <alignment horizontal="center"/>
    </xf>
    <xf numFmtId="0" fontId="6" fillId="0" borderId="41" xfId="0" applyFont="1" applyFill="1" applyBorder="1" applyAlignment="1">
      <alignment horizontal="center"/>
    </xf>
    <xf numFmtId="0" fontId="6" fillId="0" borderId="42" xfId="0" applyFont="1" applyFill="1" applyBorder="1" applyAlignment="1">
      <alignment/>
    </xf>
    <xf numFmtId="0" fontId="6" fillId="0" borderId="43" xfId="0" applyFont="1" applyFill="1" applyBorder="1" applyAlignment="1">
      <alignment horizontal="center"/>
    </xf>
    <xf numFmtId="0" fontId="6" fillId="0" borderId="44" xfId="0" applyFont="1" applyFill="1" applyBorder="1" applyAlignment="1">
      <alignment vertical="center"/>
    </xf>
    <xf numFmtId="0" fontId="6" fillId="0" borderId="45" xfId="0" applyFont="1" applyFill="1" applyBorder="1" applyAlignment="1">
      <alignment horizontal="center"/>
    </xf>
    <xf numFmtId="0" fontId="6" fillId="0" borderId="46" xfId="0" applyFont="1" applyFill="1" applyBorder="1" applyAlignment="1">
      <alignment horizontal="center"/>
    </xf>
    <xf numFmtId="0" fontId="6" fillId="0" borderId="27" xfId="0" applyFont="1" applyFill="1" applyBorder="1" applyAlignment="1">
      <alignment horizontal="center"/>
    </xf>
    <xf numFmtId="0" fontId="6" fillId="0" borderId="47" xfId="0" applyFont="1" applyFill="1" applyBorder="1" applyAlignment="1">
      <alignment horizontal="center"/>
    </xf>
    <xf numFmtId="0" fontId="6" fillId="0" borderId="48" xfId="0" applyFont="1" applyFill="1" applyBorder="1" applyAlignment="1">
      <alignment horizontal="center"/>
    </xf>
    <xf numFmtId="0" fontId="6" fillId="0" borderId="30" xfId="0" applyFont="1" applyFill="1" applyBorder="1" applyAlignment="1">
      <alignment horizontal="center"/>
    </xf>
    <xf numFmtId="0" fontId="6" fillId="0" borderId="49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6" fillId="0" borderId="29" xfId="0" applyFont="1" applyFill="1" applyBorder="1" applyAlignment="1">
      <alignment horizontal="center"/>
    </xf>
    <xf numFmtId="4" fontId="6" fillId="0" borderId="12" xfId="0" applyNumberFormat="1" applyFont="1" applyFill="1" applyBorder="1" applyAlignment="1">
      <alignment horizontal="center"/>
    </xf>
    <xf numFmtId="0" fontId="45" fillId="0" borderId="0" xfId="0" applyFont="1" applyFill="1" applyAlignment="1">
      <alignment horizontal="center"/>
    </xf>
    <xf numFmtId="4" fontId="6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vertical="center"/>
    </xf>
    <xf numFmtId="4" fontId="6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43" xfId="0" applyFont="1" applyFill="1" applyBorder="1" applyAlignment="1">
      <alignment vertical="center"/>
    </xf>
    <xf numFmtId="0" fontId="6" fillId="0" borderId="49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48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vertical="center"/>
    </xf>
    <xf numFmtId="0" fontId="45" fillId="0" borderId="0" xfId="0" applyFont="1" applyFill="1" applyAlignment="1">
      <alignment vertical="center"/>
    </xf>
    <xf numFmtId="0" fontId="6" fillId="0" borderId="50" xfId="0" applyFont="1" applyFill="1" applyBorder="1" applyAlignment="1">
      <alignment/>
    </xf>
    <xf numFmtId="0" fontId="6" fillId="0" borderId="51" xfId="0" applyFont="1" applyFill="1" applyBorder="1" applyAlignment="1">
      <alignment/>
    </xf>
    <xf numFmtId="0" fontId="6" fillId="0" borderId="52" xfId="0" applyFont="1" applyFill="1" applyBorder="1" applyAlignment="1">
      <alignment/>
    </xf>
    <xf numFmtId="0" fontId="6" fillId="0" borderId="16" xfId="0" applyFont="1" applyFill="1" applyBorder="1" applyAlignment="1">
      <alignment horizontal="left" wrapText="1"/>
    </xf>
    <xf numFmtId="0" fontId="6" fillId="0" borderId="18" xfId="0" applyFont="1" applyFill="1" applyBorder="1" applyAlignment="1">
      <alignment vertical="center"/>
    </xf>
    <xf numFmtId="0" fontId="6" fillId="0" borderId="16" xfId="0" applyFont="1" applyFill="1" applyBorder="1" applyAlignment="1">
      <alignment/>
    </xf>
    <xf numFmtId="0" fontId="6" fillId="0" borderId="53" xfId="0" applyFont="1" applyFill="1" applyBorder="1" applyAlignment="1">
      <alignment/>
    </xf>
    <xf numFmtId="0" fontId="6" fillId="0" borderId="15" xfId="0" applyFont="1" applyFill="1" applyBorder="1" applyAlignment="1">
      <alignment vertical="center"/>
    </xf>
    <xf numFmtId="0" fontId="6" fillId="0" borderId="16" xfId="0" applyFont="1" applyFill="1" applyBorder="1" applyAlignment="1">
      <alignment vertical="center"/>
    </xf>
    <xf numFmtId="0" fontId="6" fillId="0" borderId="54" xfId="0" applyFont="1" applyFill="1" applyBorder="1" applyAlignment="1">
      <alignment vertical="center"/>
    </xf>
    <xf numFmtId="4" fontId="45" fillId="0" borderId="0" xfId="0" applyNumberFormat="1" applyFont="1" applyFill="1" applyAlignment="1">
      <alignment/>
    </xf>
    <xf numFmtId="2" fontId="45" fillId="0" borderId="0" xfId="0" applyNumberFormat="1" applyFont="1" applyFill="1" applyAlignment="1">
      <alignment horizontal="center"/>
    </xf>
    <xf numFmtId="0" fontId="6" fillId="0" borderId="42" xfId="0" applyFont="1" applyFill="1" applyBorder="1" applyAlignment="1">
      <alignment/>
    </xf>
    <xf numFmtId="0" fontId="6" fillId="0" borderId="51" xfId="0" applyFont="1" applyFill="1" applyBorder="1" applyAlignment="1">
      <alignment horizontal="left" wrapText="1"/>
    </xf>
    <xf numFmtId="0" fontId="6" fillId="0" borderId="52" xfId="0" applyFont="1" applyFill="1" applyBorder="1" applyAlignment="1">
      <alignment horizontal="left" wrapText="1"/>
    </xf>
    <xf numFmtId="0" fontId="6" fillId="0" borderId="38" xfId="0" applyFont="1" applyFill="1" applyBorder="1" applyAlignment="1">
      <alignment/>
    </xf>
    <xf numFmtId="0" fontId="6" fillId="0" borderId="0" xfId="0" applyFont="1" applyFill="1" applyBorder="1" applyAlignment="1">
      <alignment horizontal="right"/>
    </xf>
    <xf numFmtId="0" fontId="6" fillId="0" borderId="12" xfId="0" applyFont="1" applyFill="1" applyBorder="1" applyAlignment="1">
      <alignment horizontal="right"/>
    </xf>
    <xf numFmtId="0" fontId="6" fillId="0" borderId="0" xfId="0" applyFont="1" applyFill="1" applyAlignment="1">
      <alignment horizontal="right" vertical="center"/>
    </xf>
    <xf numFmtId="0" fontId="6" fillId="0" borderId="12" xfId="0" applyFont="1" applyFill="1" applyBorder="1" applyAlignment="1">
      <alignment horizontal="right" vertical="center"/>
    </xf>
    <xf numFmtId="0" fontId="6" fillId="0" borderId="43" xfId="0" applyFont="1" applyFill="1" applyBorder="1" applyAlignment="1">
      <alignment horizontal="right" vertical="center"/>
    </xf>
    <xf numFmtId="0" fontId="6" fillId="0" borderId="55" xfId="0" applyFont="1" applyFill="1" applyBorder="1" applyAlignment="1">
      <alignment horizontal="right" vertical="center"/>
    </xf>
    <xf numFmtId="177" fontId="6" fillId="0" borderId="56" xfId="54" applyFont="1" applyFill="1" applyBorder="1" applyAlignment="1">
      <alignment horizontal="right" vertical="center"/>
    </xf>
    <xf numFmtId="177" fontId="6" fillId="0" borderId="57" xfId="54" applyFont="1" applyFill="1" applyBorder="1" applyAlignment="1">
      <alignment horizontal="right" vertical="center"/>
    </xf>
    <xf numFmtId="177" fontId="6" fillId="0" borderId="10" xfId="54" applyFont="1" applyFill="1" applyBorder="1" applyAlignment="1">
      <alignment horizontal="right" vertical="center"/>
    </xf>
    <xf numFmtId="177" fontId="6" fillId="0" borderId="28" xfId="54" applyFont="1" applyFill="1" applyBorder="1" applyAlignment="1">
      <alignment horizontal="right" vertical="center"/>
    </xf>
    <xf numFmtId="177" fontId="6" fillId="0" borderId="58" xfId="54" applyFont="1" applyFill="1" applyBorder="1" applyAlignment="1">
      <alignment horizontal="right" vertical="center"/>
    </xf>
    <xf numFmtId="177" fontId="6" fillId="0" borderId="59" xfId="54" applyFont="1" applyFill="1" applyBorder="1" applyAlignment="1">
      <alignment horizontal="right" vertical="center"/>
    </xf>
    <xf numFmtId="177" fontId="6" fillId="0" borderId="0" xfId="54" applyFont="1" applyFill="1" applyBorder="1" applyAlignment="1">
      <alignment horizontal="right" vertical="center"/>
    </xf>
    <xf numFmtId="177" fontId="6" fillId="0" borderId="43" xfId="54" applyFont="1" applyFill="1" applyBorder="1" applyAlignment="1">
      <alignment horizontal="right" vertical="center"/>
    </xf>
    <xf numFmtId="177" fontId="6" fillId="0" borderId="58" xfId="54" applyFont="1" applyFill="1" applyBorder="1" applyAlignment="1">
      <alignment vertical="center"/>
    </xf>
    <xf numFmtId="177" fontId="6" fillId="0" borderId="59" xfId="54" applyFont="1" applyFill="1" applyBorder="1" applyAlignment="1">
      <alignment vertical="center"/>
    </xf>
    <xf numFmtId="177" fontId="6" fillId="0" borderId="49" xfId="54" applyFont="1" applyFill="1" applyBorder="1" applyAlignment="1">
      <alignment horizontal="right"/>
    </xf>
    <xf numFmtId="177" fontId="6" fillId="0" borderId="56" xfId="54" applyFont="1" applyFill="1" applyBorder="1" applyAlignment="1">
      <alignment/>
    </xf>
    <xf numFmtId="177" fontId="6" fillId="0" borderId="56" xfId="54" applyFont="1" applyFill="1" applyBorder="1" applyAlignment="1">
      <alignment horizontal="right"/>
    </xf>
    <xf numFmtId="177" fontId="6" fillId="0" borderId="57" xfId="54" applyFont="1" applyFill="1" applyBorder="1" applyAlignment="1">
      <alignment/>
    </xf>
    <xf numFmtId="177" fontId="6" fillId="0" borderId="27" xfId="54" applyFont="1" applyFill="1" applyBorder="1" applyAlignment="1">
      <alignment horizontal="right"/>
    </xf>
    <xf numFmtId="177" fontId="6" fillId="0" borderId="10" xfId="54" applyFont="1" applyFill="1" applyBorder="1" applyAlignment="1">
      <alignment horizontal="right"/>
    </xf>
    <xf numFmtId="177" fontId="6" fillId="0" borderId="48" xfId="54" applyFont="1" applyFill="1" applyBorder="1" applyAlignment="1">
      <alignment horizontal="right"/>
    </xf>
    <xf numFmtId="177" fontId="6" fillId="0" borderId="58" xfId="54" applyFont="1" applyFill="1" applyBorder="1" applyAlignment="1">
      <alignment/>
    </xf>
    <xf numFmtId="177" fontId="6" fillId="0" borderId="58" xfId="54" applyFont="1" applyFill="1" applyBorder="1" applyAlignment="1">
      <alignment horizontal="right"/>
    </xf>
    <xf numFmtId="177" fontId="6" fillId="0" borderId="59" xfId="54" applyFont="1" applyFill="1" applyBorder="1" applyAlignment="1">
      <alignment/>
    </xf>
    <xf numFmtId="177" fontId="6" fillId="0" borderId="14" xfId="54" applyFont="1" applyFill="1" applyBorder="1" applyAlignment="1">
      <alignment horizontal="right"/>
    </xf>
    <xf numFmtId="177" fontId="6" fillId="0" borderId="10" xfId="54" applyFont="1" applyFill="1" applyBorder="1" applyAlignment="1">
      <alignment vertical="center"/>
    </xf>
    <xf numFmtId="177" fontId="6" fillId="0" borderId="28" xfId="54" applyFont="1" applyFill="1" applyBorder="1" applyAlignment="1">
      <alignment vertical="center"/>
    </xf>
    <xf numFmtId="177" fontId="6" fillId="0" borderId="12" xfId="54" applyFont="1" applyFill="1" applyBorder="1" applyAlignment="1">
      <alignment horizontal="center"/>
    </xf>
    <xf numFmtId="177" fontId="6" fillId="0" borderId="14" xfId="54" applyFont="1" applyFill="1" applyBorder="1" applyAlignment="1">
      <alignment horizontal="center"/>
    </xf>
    <xf numFmtId="177" fontId="6" fillId="0" borderId="60" xfId="54" applyFont="1" applyFill="1" applyBorder="1" applyAlignment="1">
      <alignment horizontal="right"/>
    </xf>
    <xf numFmtId="177" fontId="6" fillId="0" borderId="60" xfId="54" applyFont="1" applyFill="1" applyBorder="1" applyAlignment="1">
      <alignment/>
    </xf>
    <xf numFmtId="177" fontId="6" fillId="0" borderId="0" xfId="54" applyFont="1" applyFill="1" applyBorder="1" applyAlignment="1">
      <alignment horizontal="right"/>
    </xf>
    <xf numFmtId="177" fontId="6" fillId="0" borderId="43" xfId="54" applyFont="1" applyFill="1" applyBorder="1" applyAlignment="1">
      <alignment/>
    </xf>
    <xf numFmtId="177" fontId="6" fillId="0" borderId="0" xfId="0" applyNumberFormat="1" applyFont="1" applyFill="1" applyBorder="1" applyAlignment="1">
      <alignment/>
    </xf>
    <xf numFmtId="0" fontId="6" fillId="0" borderId="3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/>
    </xf>
    <xf numFmtId="4" fontId="6" fillId="0" borderId="36" xfId="0" applyNumberFormat="1" applyFont="1" applyFill="1" applyBorder="1" applyAlignment="1">
      <alignment horizontal="center" vertical="center"/>
    </xf>
    <xf numFmtId="4" fontId="6" fillId="0" borderId="34" xfId="0" applyNumberFormat="1" applyFont="1" applyFill="1" applyBorder="1" applyAlignment="1">
      <alignment horizontal="center" vertical="center"/>
    </xf>
    <xf numFmtId="4" fontId="6" fillId="0" borderId="35" xfId="0" applyNumberFormat="1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left" vertical="center" wrapText="1"/>
    </xf>
    <xf numFmtId="0" fontId="6" fillId="0" borderId="34" xfId="0" applyFont="1" applyFill="1" applyBorder="1" applyAlignment="1">
      <alignment horizontal="left" vertical="center" wrapText="1"/>
    </xf>
    <xf numFmtId="0" fontId="6" fillId="0" borderId="35" xfId="0" applyFont="1" applyFill="1" applyBorder="1" applyAlignment="1">
      <alignment horizontal="left" vertical="center" wrapText="1"/>
    </xf>
    <xf numFmtId="4" fontId="6" fillId="0" borderId="38" xfId="0" applyNumberFormat="1" applyFont="1" applyFill="1" applyBorder="1" applyAlignment="1">
      <alignment horizontal="center" vertical="center"/>
    </xf>
    <xf numFmtId="4" fontId="6" fillId="0" borderId="37" xfId="0" applyNumberFormat="1" applyFont="1" applyFill="1" applyBorder="1" applyAlignment="1">
      <alignment horizontal="center" vertical="center"/>
    </xf>
    <xf numFmtId="4" fontId="6" fillId="0" borderId="44" xfId="0" applyNumberFormat="1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0" fontId="6" fillId="0" borderId="44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45" fillId="0" borderId="0" xfId="0" applyFont="1" applyFill="1" applyAlignment="1">
      <alignment horizontal="center" vertical="center"/>
    </xf>
    <xf numFmtId="4" fontId="6" fillId="0" borderId="0" xfId="0" applyNumberFormat="1" applyFont="1" applyFill="1" applyAlignment="1">
      <alignment horizontal="center" vertical="center"/>
    </xf>
    <xf numFmtId="4" fontId="6" fillId="0" borderId="38" xfId="0" applyNumberFormat="1" applyFont="1" applyFill="1" applyBorder="1" applyAlignment="1">
      <alignment horizontal="center" vertical="center" wrapText="1"/>
    </xf>
    <xf numFmtId="4" fontId="6" fillId="0" borderId="44" xfId="0" applyNumberFormat="1" applyFont="1" applyFill="1" applyBorder="1" applyAlignment="1">
      <alignment horizontal="center" vertical="center" wrapText="1"/>
    </xf>
    <xf numFmtId="4" fontId="6" fillId="0" borderId="30" xfId="0" applyNumberFormat="1" applyFont="1" applyFill="1" applyBorder="1" applyAlignment="1">
      <alignment horizontal="center" vertical="center"/>
    </xf>
    <xf numFmtId="4" fontId="6" fillId="0" borderId="29" xfId="0" applyNumberFormat="1" applyFont="1" applyFill="1" applyBorder="1" applyAlignment="1">
      <alignment horizontal="center" vertical="center"/>
    </xf>
    <xf numFmtId="0" fontId="6" fillId="0" borderId="3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177" fontId="6" fillId="0" borderId="36" xfId="54" applyFont="1" applyBorder="1" applyAlignment="1">
      <alignment horizontal="left" vertical="center" wrapText="1"/>
    </xf>
    <xf numFmtId="177" fontId="6" fillId="0" borderId="34" xfId="54" applyFont="1" applyBorder="1" applyAlignment="1">
      <alignment horizontal="left" vertical="center" wrapText="1"/>
    </xf>
    <xf numFmtId="177" fontId="6" fillId="0" borderId="35" xfId="54" applyFont="1" applyBorder="1" applyAlignment="1">
      <alignment horizontal="left" vertical="center" wrapText="1"/>
    </xf>
    <xf numFmtId="0" fontId="6" fillId="0" borderId="42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44" fillId="0" borderId="38" xfId="0" applyFont="1" applyBorder="1" applyAlignment="1">
      <alignment horizontal="center" vertical="center" wrapText="1"/>
    </xf>
    <xf numFmtId="0" fontId="44" fillId="0" borderId="44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4" fontId="6" fillId="0" borderId="36" xfId="0" applyNumberFormat="1" applyFont="1" applyBorder="1" applyAlignment="1">
      <alignment horizontal="center" vertical="center"/>
    </xf>
    <xf numFmtId="4" fontId="6" fillId="0" borderId="34" xfId="0" applyNumberFormat="1" applyFont="1" applyBorder="1" applyAlignment="1">
      <alignment horizontal="center" vertical="center"/>
    </xf>
    <xf numFmtId="4" fontId="6" fillId="0" borderId="35" xfId="0" applyNumberFormat="1" applyFont="1" applyBorder="1" applyAlignment="1">
      <alignment horizontal="center" vertical="center"/>
    </xf>
    <xf numFmtId="177" fontId="6" fillId="0" borderId="36" xfId="54" applyFont="1" applyBorder="1" applyAlignment="1">
      <alignment horizontal="center" vertical="center"/>
    </xf>
    <xf numFmtId="177" fontId="6" fillId="0" borderId="34" xfId="54" applyFont="1" applyBorder="1" applyAlignment="1">
      <alignment horizontal="center" vertical="center"/>
    </xf>
    <xf numFmtId="177" fontId="6" fillId="0" borderId="35" xfId="54" applyFont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ta" xfId="51"/>
    <cellStyle name="Percent" xfId="52"/>
    <cellStyle name="Saída" xfId="53"/>
    <cellStyle name="Comm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82"/>
  <sheetViews>
    <sheetView tabSelected="1" zoomScalePageLayoutView="0" workbookViewId="0" topLeftCell="A43">
      <selection activeCell="D54" sqref="D54"/>
    </sheetView>
  </sheetViews>
  <sheetFormatPr defaultColWidth="35.140625" defaultRowHeight="12.75"/>
  <cols>
    <col min="1" max="1" width="42.421875" style="112" customWidth="1"/>
    <col min="2" max="2" width="7.57421875" style="112" customWidth="1"/>
    <col min="3" max="3" width="10.28125" style="114" customWidth="1"/>
    <col min="4" max="4" width="11.140625" style="114" bestFit="1" customWidth="1"/>
    <col min="5" max="5" width="13.8515625" style="113" bestFit="1" customWidth="1"/>
    <col min="6" max="6" width="12.00390625" style="113" bestFit="1" customWidth="1"/>
    <col min="7" max="10" width="13.28125" style="113" bestFit="1" customWidth="1"/>
    <col min="11" max="11" width="13.28125" style="144" bestFit="1" customWidth="1"/>
    <col min="12" max="12" width="15.00390625" style="113" bestFit="1" customWidth="1"/>
    <col min="13" max="13" width="4.28125" style="112" customWidth="1"/>
    <col min="14" max="14" width="10.7109375" style="112" customWidth="1"/>
    <col min="15" max="15" width="9.00390625" style="112" customWidth="1"/>
    <col min="16" max="16" width="12.57421875" style="113" customWidth="1"/>
    <col min="17" max="17" width="10.140625" style="113" customWidth="1"/>
    <col min="18" max="18" width="11.7109375" style="113" customWidth="1"/>
    <col min="19" max="19" width="12.00390625" style="113" customWidth="1"/>
    <col min="20" max="20" width="4.140625" style="112" customWidth="1"/>
    <col min="21" max="21" width="10.57421875" style="112" customWidth="1"/>
    <col min="22" max="22" width="11.7109375" style="112" customWidth="1"/>
    <col min="23" max="16384" width="35.140625" style="112" customWidth="1"/>
  </cols>
  <sheetData>
    <row r="2" spans="1:12" ht="14.25">
      <c r="A2" s="231" t="s">
        <v>122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</row>
    <row r="3" spans="1:12" ht="15" thickBot="1">
      <c r="A3" s="111"/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</row>
    <row r="4" spans="1:12" ht="15" thickBot="1">
      <c r="A4" s="214" t="s">
        <v>109</v>
      </c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6"/>
    </row>
    <row r="5" spans="1:12" ht="15" thickBot="1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</row>
    <row r="6" spans="1:12" ht="15" thickBot="1">
      <c r="A6" s="10"/>
      <c r="B6" s="10"/>
      <c r="C6" s="10"/>
      <c r="D6" s="217" t="s">
        <v>106</v>
      </c>
      <c r="E6" s="218"/>
      <c r="F6" s="218"/>
      <c r="G6" s="218"/>
      <c r="H6" s="218"/>
      <c r="I6" s="218"/>
      <c r="J6" s="218"/>
      <c r="K6" s="218"/>
      <c r="L6" s="219"/>
    </row>
    <row r="7" spans="4:14" ht="32.25" customHeight="1" thickBot="1">
      <c r="D7" s="220" t="s">
        <v>108</v>
      </c>
      <c r="E7" s="221"/>
      <c r="F7" s="221"/>
      <c r="G7" s="221"/>
      <c r="H7" s="221"/>
      <c r="I7" s="221"/>
      <c r="J7" s="221"/>
      <c r="K7" s="221"/>
      <c r="L7" s="222"/>
      <c r="M7" s="115"/>
      <c r="N7" s="115"/>
    </row>
    <row r="8" spans="1:22" ht="15" thickBot="1">
      <c r="A8" s="223" t="s">
        <v>15</v>
      </c>
      <c r="B8" s="232" t="s">
        <v>105</v>
      </c>
      <c r="C8" s="223" t="s">
        <v>29</v>
      </c>
      <c r="D8" s="116" t="s">
        <v>21</v>
      </c>
      <c r="E8" s="117" t="s">
        <v>22</v>
      </c>
      <c r="F8" s="117" t="s">
        <v>23</v>
      </c>
      <c r="G8" s="117" t="s">
        <v>24</v>
      </c>
      <c r="H8" s="117" t="s">
        <v>25</v>
      </c>
      <c r="I8" s="117" t="s">
        <v>26</v>
      </c>
      <c r="J8" s="117" t="s">
        <v>27</v>
      </c>
      <c r="K8" s="118" t="s">
        <v>28</v>
      </c>
      <c r="L8" s="119" t="s">
        <v>107</v>
      </c>
      <c r="M8" s="3"/>
      <c r="N8" s="3"/>
      <c r="O8" s="3"/>
      <c r="P8" s="4"/>
      <c r="Q8" s="4"/>
      <c r="R8" s="4"/>
      <c r="S8" s="4"/>
      <c r="T8" s="3"/>
      <c r="U8" s="3"/>
      <c r="V8" s="3"/>
    </row>
    <row r="9" spans="1:22" ht="18" customHeight="1" thickBot="1">
      <c r="A9" s="225"/>
      <c r="B9" s="233"/>
      <c r="C9" s="225"/>
      <c r="D9" s="120" t="s">
        <v>12</v>
      </c>
      <c r="E9" s="121" t="s">
        <v>13</v>
      </c>
      <c r="F9" s="121" t="s">
        <v>16</v>
      </c>
      <c r="G9" s="121" t="s">
        <v>17</v>
      </c>
      <c r="H9" s="121" t="s">
        <v>11</v>
      </c>
      <c r="I9" s="121" t="s">
        <v>18</v>
      </c>
      <c r="J9" s="121" t="s">
        <v>19</v>
      </c>
      <c r="K9" s="121" t="s">
        <v>20</v>
      </c>
      <c r="L9" s="122" t="s">
        <v>7</v>
      </c>
      <c r="M9" s="4"/>
      <c r="N9" s="4"/>
      <c r="O9" s="4"/>
      <c r="P9" s="4"/>
      <c r="Q9" s="4"/>
      <c r="R9" s="4"/>
      <c r="S9" s="4"/>
      <c r="T9" s="3"/>
      <c r="U9" s="3"/>
      <c r="V9" s="3"/>
    </row>
    <row r="10" spans="2:22" ht="12.75" customHeight="1" thickBot="1">
      <c r="B10" s="123"/>
      <c r="C10" s="124"/>
      <c r="D10" s="124"/>
      <c r="E10" s="17"/>
      <c r="F10" s="17"/>
      <c r="G10" s="17"/>
      <c r="H10" s="17"/>
      <c r="I10" s="17"/>
      <c r="J10" s="17"/>
      <c r="K10" s="125"/>
      <c r="L10" s="126"/>
      <c r="M10" s="4"/>
      <c r="N10" s="4"/>
      <c r="O10" s="4"/>
      <c r="P10" s="4"/>
      <c r="Q10" s="4"/>
      <c r="R10" s="4"/>
      <c r="S10" s="4"/>
      <c r="T10" s="3"/>
      <c r="U10" s="3"/>
      <c r="V10" s="3"/>
    </row>
    <row r="11" spans="1:22" ht="12.75" customHeight="1">
      <c r="A11" s="130" t="s">
        <v>130</v>
      </c>
      <c r="B11" s="226" t="s">
        <v>113</v>
      </c>
      <c r="C11" s="127" t="s">
        <v>8</v>
      </c>
      <c r="D11" s="190">
        <f>(((((862*1.03)*1.07)*1.07)*1.07)*1.077)*1.023</f>
        <v>1198.3596034647023</v>
      </c>
      <c r="E11" s="189">
        <f>D11*D39</f>
        <v>1228.3185935513197</v>
      </c>
      <c r="F11" s="189">
        <f>E11*D39</f>
        <v>1259.0265583901025</v>
      </c>
      <c r="G11" s="189">
        <f>F11*D39</f>
        <v>1290.502222349855</v>
      </c>
      <c r="H11" s="189">
        <f>G11*D39</f>
        <v>1322.7647779086012</v>
      </c>
      <c r="I11" s="189">
        <f>H11*D39</f>
        <v>1355.8338973563161</v>
      </c>
      <c r="J11" s="189">
        <f>I11*D39</f>
        <v>1389.729744790224</v>
      </c>
      <c r="K11" s="190">
        <f>J11*D39</f>
        <v>1424.4729884099795</v>
      </c>
      <c r="L11" s="189">
        <f>K11*D39</f>
        <v>1460.0848131202288</v>
      </c>
      <c r="M11" s="4"/>
      <c r="N11" s="4"/>
      <c r="O11" s="4"/>
      <c r="P11" s="4"/>
      <c r="Q11" s="4"/>
      <c r="R11" s="4"/>
      <c r="S11" s="4"/>
      <c r="T11" s="3"/>
      <c r="U11" s="3"/>
      <c r="V11" s="3"/>
    </row>
    <row r="12" spans="1:22" ht="13.5" customHeight="1">
      <c r="A12" s="156" t="s">
        <v>30</v>
      </c>
      <c r="B12" s="227"/>
      <c r="C12" s="128" t="s">
        <v>7</v>
      </c>
      <c r="D12" s="193"/>
      <c r="E12" s="53">
        <f>F11</f>
        <v>1259.0265583901025</v>
      </c>
      <c r="F12" s="53">
        <f>E12*D39</f>
        <v>1290.502222349855</v>
      </c>
      <c r="G12" s="53">
        <f>F12*D39</f>
        <v>1322.7647779086012</v>
      </c>
      <c r="H12" s="53">
        <f>G12*D39</f>
        <v>1355.8338973563161</v>
      </c>
      <c r="I12" s="53">
        <f>H12*D39</f>
        <v>1389.729744790224</v>
      </c>
      <c r="J12" s="53">
        <f>I12*D39</f>
        <v>1424.4729884099795</v>
      </c>
      <c r="K12" s="193">
        <f>J12*D39</f>
        <v>1460.0848131202288</v>
      </c>
      <c r="L12" s="53">
        <f>K12*D39</f>
        <v>1496.5869334482343</v>
      </c>
      <c r="M12" s="4"/>
      <c r="N12" s="4"/>
      <c r="O12" s="4"/>
      <c r="P12" s="4"/>
      <c r="Q12" s="4"/>
      <c r="R12" s="4"/>
      <c r="S12" s="4"/>
      <c r="T12" s="3"/>
      <c r="U12" s="3"/>
      <c r="V12" s="3"/>
    </row>
    <row r="13" spans="1:22" ht="12.75" customHeight="1" thickBot="1">
      <c r="A13" s="157" t="s">
        <v>132</v>
      </c>
      <c r="B13" s="228"/>
      <c r="C13" s="129"/>
      <c r="D13" s="196"/>
      <c r="E13" s="195"/>
      <c r="F13" s="195"/>
      <c r="G13" s="195"/>
      <c r="H13" s="195"/>
      <c r="I13" s="195"/>
      <c r="J13" s="195"/>
      <c r="K13" s="196"/>
      <c r="L13" s="195"/>
      <c r="M13" s="4"/>
      <c r="N13" s="4"/>
      <c r="O13" s="4"/>
      <c r="P13" s="4"/>
      <c r="Q13" s="4"/>
      <c r="R13" s="4"/>
      <c r="S13" s="4"/>
      <c r="T13" s="3"/>
      <c r="U13" s="3"/>
      <c r="V13" s="3"/>
    </row>
    <row r="14" spans="1:22" ht="15" thickBot="1">
      <c r="A14" s="130"/>
      <c r="B14" s="226" t="s">
        <v>114</v>
      </c>
      <c r="C14" s="131"/>
      <c r="D14" s="203"/>
      <c r="E14" s="204"/>
      <c r="F14" s="204"/>
      <c r="G14" s="204"/>
      <c r="H14" s="204"/>
      <c r="I14" s="204"/>
      <c r="J14" s="204"/>
      <c r="K14" s="203"/>
      <c r="L14" s="204"/>
      <c r="M14" s="4"/>
      <c r="N14" s="4"/>
      <c r="O14" s="4"/>
      <c r="P14" s="4"/>
      <c r="Q14" s="4"/>
      <c r="R14" s="4"/>
      <c r="S14" s="4"/>
      <c r="T14" s="3"/>
      <c r="U14" s="3"/>
      <c r="V14" s="3"/>
    </row>
    <row r="15" spans="1:22" ht="12.75" customHeight="1">
      <c r="A15" s="157" t="s">
        <v>131</v>
      </c>
      <c r="B15" s="227"/>
      <c r="C15" s="127" t="s">
        <v>8</v>
      </c>
      <c r="D15" s="190">
        <f>E12</f>
        <v>1259.0265583901025</v>
      </c>
      <c r="E15" s="189">
        <f>D15*D39</f>
        <v>1290.502222349855</v>
      </c>
      <c r="F15" s="189">
        <f>E15*D39</f>
        <v>1322.7647779086012</v>
      </c>
      <c r="G15" s="189">
        <f>F15*D39</f>
        <v>1355.8338973563161</v>
      </c>
      <c r="H15" s="189">
        <f>G15*D39</f>
        <v>1389.729744790224</v>
      </c>
      <c r="I15" s="189">
        <f>H15*D39</f>
        <v>1424.4729884099795</v>
      </c>
      <c r="J15" s="189">
        <f>I15*D39</f>
        <v>1460.0848131202288</v>
      </c>
      <c r="K15" s="190">
        <f>J15*D39</f>
        <v>1496.5869334482343</v>
      </c>
      <c r="L15" s="189">
        <f>K15*D39</f>
        <v>1534.00160678444</v>
      </c>
      <c r="M15" s="4"/>
      <c r="N15" s="4"/>
      <c r="O15" s="4"/>
      <c r="P15" s="4"/>
      <c r="Q15" s="4"/>
      <c r="R15" s="4"/>
      <c r="S15" s="4"/>
      <c r="T15" s="3"/>
      <c r="U15" s="3"/>
      <c r="V15" s="3"/>
    </row>
    <row r="16" spans="1:22" ht="14.25">
      <c r="A16" s="157" t="s">
        <v>31</v>
      </c>
      <c r="B16" s="227"/>
      <c r="C16" s="128" t="s">
        <v>7</v>
      </c>
      <c r="D16" s="193"/>
      <c r="E16" s="53">
        <f>F15</f>
        <v>1322.7647779086012</v>
      </c>
      <c r="F16" s="53">
        <f>E16*D39</f>
        <v>1355.8338973563161</v>
      </c>
      <c r="G16" s="53">
        <f>F16*D39</f>
        <v>1389.729744790224</v>
      </c>
      <c r="H16" s="53">
        <f>G16*D39</f>
        <v>1424.4729884099795</v>
      </c>
      <c r="I16" s="53">
        <f>H16*D39</f>
        <v>1460.0848131202288</v>
      </c>
      <c r="J16" s="53">
        <f>I16*D39</f>
        <v>1496.5869334482343</v>
      </c>
      <c r="K16" s="193">
        <f>J16*D39</f>
        <v>1534.00160678444</v>
      </c>
      <c r="L16" s="53">
        <f>K16*D39</f>
        <v>1572.3516469540507</v>
      </c>
      <c r="M16" s="4"/>
      <c r="N16" s="4"/>
      <c r="O16" s="4"/>
      <c r="P16" s="4"/>
      <c r="Q16" s="4"/>
      <c r="R16" s="4"/>
      <c r="S16" s="4"/>
      <c r="T16" s="3"/>
      <c r="U16" s="3"/>
      <c r="V16" s="3"/>
    </row>
    <row r="17" spans="1:22" ht="15" thickBot="1">
      <c r="A17" s="158" t="s">
        <v>32</v>
      </c>
      <c r="B17" s="228"/>
      <c r="C17" s="129"/>
      <c r="D17" s="196"/>
      <c r="E17" s="195"/>
      <c r="F17" s="195"/>
      <c r="G17" s="195"/>
      <c r="H17" s="195"/>
      <c r="I17" s="195"/>
      <c r="J17" s="195"/>
      <c r="K17" s="196"/>
      <c r="L17" s="195"/>
      <c r="M17" s="4"/>
      <c r="N17" s="4"/>
      <c r="O17" s="4"/>
      <c r="P17" s="4"/>
      <c r="Q17" s="4"/>
      <c r="R17" s="4"/>
      <c r="S17" s="4"/>
      <c r="T17" s="3"/>
      <c r="U17" s="3"/>
      <c r="V17" s="3"/>
    </row>
    <row r="18" spans="1:22" ht="15" thickBot="1">
      <c r="A18" s="105"/>
      <c r="B18" s="171"/>
      <c r="C18" s="11"/>
      <c r="D18" s="205"/>
      <c r="E18" s="45"/>
      <c r="F18" s="45"/>
      <c r="G18" s="45"/>
      <c r="H18" s="45"/>
      <c r="I18" s="45"/>
      <c r="J18" s="45"/>
      <c r="K18" s="205"/>
      <c r="L18" s="206"/>
      <c r="M18" s="4"/>
      <c r="N18" s="4"/>
      <c r="O18" s="4"/>
      <c r="P18" s="4"/>
      <c r="Q18" s="4"/>
      <c r="R18" s="4"/>
      <c r="S18" s="4"/>
      <c r="T18" s="3"/>
      <c r="U18" s="3"/>
      <c r="V18" s="3"/>
    </row>
    <row r="19" spans="1:22" ht="12.75" customHeight="1">
      <c r="A19" s="168" t="s">
        <v>34</v>
      </c>
      <c r="B19" s="211" t="s">
        <v>115</v>
      </c>
      <c r="C19" s="127" t="s">
        <v>9</v>
      </c>
      <c r="D19" s="190">
        <f>G16</f>
        <v>1389.729744790224</v>
      </c>
      <c r="E19" s="189">
        <f>D19*D39</f>
        <v>1424.4729884099795</v>
      </c>
      <c r="F19" s="189">
        <f>E19*D39</f>
        <v>1460.0848131202288</v>
      </c>
      <c r="G19" s="189">
        <f>F19*D39</f>
        <v>1496.5869334482343</v>
      </c>
      <c r="H19" s="189">
        <f>G19*D39</f>
        <v>1534.00160678444</v>
      </c>
      <c r="I19" s="189">
        <f>H19*D39</f>
        <v>1572.3516469540507</v>
      </c>
      <c r="J19" s="189">
        <f>I19*D39</f>
        <v>1611.660438127902</v>
      </c>
      <c r="K19" s="190">
        <f>J19*D39</f>
        <v>1651.9519490810992</v>
      </c>
      <c r="L19" s="189">
        <f>K19*D39</f>
        <v>1693.2507478081266</v>
      </c>
      <c r="M19" s="4"/>
      <c r="N19" s="4"/>
      <c r="O19" s="4"/>
      <c r="P19" s="4"/>
      <c r="Q19" s="4"/>
      <c r="R19" s="4"/>
      <c r="S19" s="4"/>
      <c r="T19" s="3"/>
      <c r="U19" s="3"/>
      <c r="V19" s="3"/>
    </row>
    <row r="20" spans="1:22" ht="14.25" customHeight="1">
      <c r="A20" s="169" t="s">
        <v>35</v>
      </c>
      <c r="B20" s="212"/>
      <c r="C20" s="128" t="s">
        <v>8</v>
      </c>
      <c r="D20" s="193"/>
      <c r="E20" s="53">
        <f>F19</f>
        <v>1460.0848131202288</v>
      </c>
      <c r="F20" s="53">
        <f>E20*D39</f>
        <v>1496.5869334482343</v>
      </c>
      <c r="G20" s="53">
        <f>F20*D39</f>
        <v>1534.00160678444</v>
      </c>
      <c r="H20" s="53">
        <f>G20*D39</f>
        <v>1572.3516469540507</v>
      </c>
      <c r="I20" s="53">
        <f>H20*D39</f>
        <v>1611.660438127902</v>
      </c>
      <c r="J20" s="53">
        <f>I20*D39</f>
        <v>1651.9519490810992</v>
      </c>
      <c r="K20" s="193">
        <f>J20*D39</f>
        <v>1693.2507478081266</v>
      </c>
      <c r="L20" s="53">
        <f>K20*D39</f>
        <v>1735.5820165033297</v>
      </c>
      <c r="M20" s="4"/>
      <c r="N20" s="4"/>
      <c r="O20" s="4"/>
      <c r="P20" s="4"/>
      <c r="Q20" s="4"/>
      <c r="R20" s="4"/>
      <c r="S20" s="4"/>
      <c r="T20" s="3"/>
      <c r="U20" s="3"/>
      <c r="V20" s="3"/>
    </row>
    <row r="21" spans="1:22" ht="15.75" customHeight="1" thickBot="1">
      <c r="A21" s="170" t="s">
        <v>36</v>
      </c>
      <c r="B21" s="213"/>
      <c r="C21" s="129" t="s">
        <v>7</v>
      </c>
      <c r="D21" s="196"/>
      <c r="E21" s="195">
        <f>F20</f>
        <v>1496.5869334482343</v>
      </c>
      <c r="F21" s="195">
        <f>E21*D39</f>
        <v>1534.00160678444</v>
      </c>
      <c r="G21" s="195">
        <f>F21*D39</f>
        <v>1572.3516469540507</v>
      </c>
      <c r="H21" s="195">
        <f>G21*D39</f>
        <v>1611.660438127902</v>
      </c>
      <c r="I21" s="195">
        <f>H21*D39</f>
        <v>1651.9519490810992</v>
      </c>
      <c r="J21" s="195">
        <f>I21*D39</f>
        <v>1693.2507478081266</v>
      </c>
      <c r="K21" s="196">
        <f>J21*D39</f>
        <v>1735.5820165033297</v>
      </c>
      <c r="L21" s="195">
        <f>K21*D39</f>
        <v>1778.9715669159127</v>
      </c>
      <c r="M21" s="4"/>
      <c r="N21" s="4"/>
      <c r="O21" s="4"/>
      <c r="P21" s="4"/>
      <c r="Q21" s="4"/>
      <c r="R21" s="4"/>
      <c r="S21" s="4"/>
      <c r="T21" s="3"/>
      <c r="U21" s="3"/>
      <c r="V21" s="3"/>
    </row>
    <row r="22" spans="1:22" ht="12.75" customHeight="1" thickBot="1">
      <c r="A22" s="106"/>
      <c r="B22" s="132"/>
      <c r="C22" s="11"/>
      <c r="D22" s="205"/>
      <c r="E22" s="45"/>
      <c r="F22" s="45"/>
      <c r="G22" s="45"/>
      <c r="H22" s="45"/>
      <c r="I22" s="45"/>
      <c r="J22" s="45"/>
      <c r="K22" s="205"/>
      <c r="L22" s="206"/>
      <c r="M22" s="4"/>
      <c r="N22" s="4"/>
      <c r="O22" s="4"/>
      <c r="P22" s="4"/>
      <c r="Q22" s="4"/>
      <c r="R22" s="4"/>
      <c r="S22" s="4"/>
      <c r="T22" s="3"/>
      <c r="U22" s="3"/>
      <c r="V22" s="3"/>
    </row>
    <row r="23" spans="1:22" ht="15.75" customHeight="1" thickBot="1">
      <c r="A23" s="107"/>
      <c r="B23" s="211" t="s">
        <v>116</v>
      </c>
      <c r="C23" s="133" t="s">
        <v>9</v>
      </c>
      <c r="D23" s="188">
        <f>E20</f>
        <v>1460.0848131202288</v>
      </c>
      <c r="E23" s="189">
        <f>D23*D39</f>
        <v>1496.5869334482343</v>
      </c>
      <c r="F23" s="189">
        <f>E23*D39</f>
        <v>1534.00160678444</v>
      </c>
      <c r="G23" s="189">
        <f>F23*D39</f>
        <v>1572.3516469540507</v>
      </c>
      <c r="H23" s="189">
        <f>G23*D39</f>
        <v>1611.660438127902</v>
      </c>
      <c r="I23" s="189">
        <f>H23*D39</f>
        <v>1651.9519490810992</v>
      </c>
      <c r="J23" s="189">
        <f>I23*D39</f>
        <v>1693.2507478081266</v>
      </c>
      <c r="K23" s="190">
        <f>J23*D39</f>
        <v>1735.5820165033297</v>
      </c>
      <c r="L23" s="191">
        <f>K23*D39</f>
        <v>1778.9715669159127</v>
      </c>
      <c r="M23" s="4"/>
      <c r="N23" s="4"/>
      <c r="O23" s="4"/>
      <c r="P23" s="4"/>
      <c r="Q23" s="4"/>
      <c r="R23" s="4"/>
      <c r="S23" s="4"/>
      <c r="T23" s="3"/>
      <c r="U23" s="3"/>
      <c r="V23" s="3"/>
    </row>
    <row r="24" spans="1:22" ht="15.75" customHeight="1">
      <c r="A24" s="107" t="s">
        <v>121</v>
      </c>
      <c r="B24" s="212"/>
      <c r="C24" s="134" t="s">
        <v>8</v>
      </c>
      <c r="D24" s="192"/>
      <c r="E24" s="53">
        <f>F23</f>
        <v>1534.00160678444</v>
      </c>
      <c r="F24" s="53">
        <f>E24*D39</f>
        <v>1572.3516469540507</v>
      </c>
      <c r="G24" s="53">
        <f>F24*D39</f>
        <v>1611.660438127902</v>
      </c>
      <c r="H24" s="53">
        <f>G24*D39</f>
        <v>1651.9519490810992</v>
      </c>
      <c r="I24" s="53">
        <f>H24*D39</f>
        <v>1693.2507478081266</v>
      </c>
      <c r="J24" s="53">
        <f>I24*D39</f>
        <v>1735.5820165033297</v>
      </c>
      <c r="K24" s="193">
        <f>J24*D39</f>
        <v>1778.9715669159127</v>
      </c>
      <c r="L24" s="54">
        <f>K24*D39</f>
        <v>1823.4458560888104</v>
      </c>
      <c r="M24" s="4"/>
      <c r="N24" s="4"/>
      <c r="O24" s="4"/>
      <c r="P24" s="4"/>
      <c r="Q24" s="4"/>
      <c r="R24" s="4"/>
      <c r="S24" s="4"/>
      <c r="T24" s="3"/>
      <c r="U24" s="3"/>
      <c r="V24" s="3"/>
    </row>
    <row r="25" spans="1:22" ht="15.75" customHeight="1" thickBot="1">
      <c r="A25" s="160" t="s">
        <v>37</v>
      </c>
      <c r="B25" s="213"/>
      <c r="C25" s="136" t="s">
        <v>7</v>
      </c>
      <c r="D25" s="194"/>
      <c r="E25" s="195">
        <f>F24</f>
        <v>1572.3516469540507</v>
      </c>
      <c r="F25" s="195">
        <f>E25*D39</f>
        <v>1611.660438127902</v>
      </c>
      <c r="G25" s="195">
        <f>F25*D39</f>
        <v>1651.9519490810992</v>
      </c>
      <c r="H25" s="195">
        <f>G25*D39</f>
        <v>1693.2507478081266</v>
      </c>
      <c r="I25" s="195">
        <f>H25*D39</f>
        <v>1735.5820165033297</v>
      </c>
      <c r="J25" s="195">
        <f>I25*D39</f>
        <v>1778.9715669159127</v>
      </c>
      <c r="K25" s="196">
        <f>J25*D39</f>
        <v>1823.4458560888104</v>
      </c>
      <c r="L25" s="197">
        <f>K25*D39</f>
        <v>1869.0320024910304</v>
      </c>
      <c r="M25" s="4"/>
      <c r="N25" s="4"/>
      <c r="O25" s="4"/>
      <c r="P25" s="4"/>
      <c r="Q25" s="4"/>
      <c r="R25" s="4"/>
      <c r="S25" s="4"/>
      <c r="T25" s="3"/>
      <c r="U25" s="3"/>
      <c r="V25" s="3"/>
    </row>
    <row r="26" spans="1:22" ht="15" thickBot="1">
      <c r="A26" s="21" t="s">
        <v>38</v>
      </c>
      <c r="B26" s="211" t="s">
        <v>117</v>
      </c>
      <c r="C26" s="138"/>
      <c r="D26" s="198"/>
      <c r="E26" s="63"/>
      <c r="F26" s="63"/>
      <c r="G26" s="63"/>
      <c r="H26" s="63"/>
      <c r="I26" s="63"/>
      <c r="J26" s="63"/>
      <c r="K26" s="198"/>
      <c r="L26" s="64"/>
      <c r="M26" s="4"/>
      <c r="N26" s="4"/>
      <c r="O26" s="4"/>
      <c r="P26" s="4"/>
      <c r="Q26" s="4"/>
      <c r="R26" s="4"/>
      <c r="S26" s="4"/>
      <c r="T26" s="3"/>
      <c r="U26" s="3"/>
      <c r="V26" s="3"/>
    </row>
    <row r="27" spans="1:22" ht="14.25">
      <c r="A27" s="161" t="s">
        <v>129</v>
      </c>
      <c r="B27" s="212"/>
      <c r="C27" s="139" t="s">
        <v>9</v>
      </c>
      <c r="D27" s="190">
        <f>G24</f>
        <v>1611.660438127902</v>
      </c>
      <c r="E27" s="189">
        <f>D27*D39</f>
        <v>1651.9519490810992</v>
      </c>
      <c r="F27" s="189">
        <f>E27*D39</f>
        <v>1693.2507478081266</v>
      </c>
      <c r="G27" s="189">
        <f>F27*D39</f>
        <v>1735.5820165033297</v>
      </c>
      <c r="H27" s="189">
        <f>G27*D39</f>
        <v>1778.9715669159127</v>
      </c>
      <c r="I27" s="189">
        <f>H27*D39</f>
        <v>1823.4458560888104</v>
      </c>
      <c r="J27" s="189">
        <f>I27*D39</f>
        <v>1869.0320024910304</v>
      </c>
      <c r="K27" s="190">
        <f>J27*D39</f>
        <v>1915.757802553306</v>
      </c>
      <c r="L27" s="191">
        <f>K27*D39</f>
        <v>1963.6517476171384</v>
      </c>
      <c r="M27" s="3"/>
      <c r="N27" s="3"/>
      <c r="O27" s="207"/>
      <c r="P27" s="4"/>
      <c r="Q27" s="4"/>
      <c r="R27" s="4"/>
      <c r="S27" s="4"/>
      <c r="T27" s="3"/>
      <c r="U27" s="3"/>
      <c r="V27" s="3"/>
    </row>
    <row r="28" spans="1:22" ht="14.25">
      <c r="A28" s="159" t="s">
        <v>133</v>
      </c>
      <c r="B28" s="212"/>
      <c r="C28" s="135" t="s">
        <v>8</v>
      </c>
      <c r="D28" s="193"/>
      <c r="E28" s="199">
        <f>F27</f>
        <v>1693.2507478081266</v>
      </c>
      <c r="F28" s="199">
        <f>E28*D39</f>
        <v>1735.5820165033297</v>
      </c>
      <c r="G28" s="199">
        <f>F28*D39</f>
        <v>1778.9715669159127</v>
      </c>
      <c r="H28" s="199">
        <f>G28*D39</f>
        <v>1823.4458560888104</v>
      </c>
      <c r="I28" s="199">
        <f>H28*D39</f>
        <v>1869.0320024910304</v>
      </c>
      <c r="J28" s="199">
        <f>I28*D39</f>
        <v>1915.757802553306</v>
      </c>
      <c r="K28" s="180">
        <f>J28*D39</f>
        <v>1963.6517476171384</v>
      </c>
      <c r="L28" s="200">
        <f>K28*D39</f>
        <v>2012.7430413075667</v>
      </c>
      <c r="M28" s="4"/>
      <c r="N28" s="4"/>
      <c r="O28" s="4"/>
      <c r="P28" s="4"/>
      <c r="Q28" s="4"/>
      <c r="R28" s="4"/>
      <c r="S28" s="4"/>
      <c r="T28" s="3"/>
      <c r="U28" s="3"/>
      <c r="V28" s="3"/>
    </row>
    <row r="29" spans="1:22" ht="15" thickBot="1">
      <c r="A29" s="22" t="s">
        <v>39</v>
      </c>
      <c r="B29" s="212"/>
      <c r="C29" s="137" t="s">
        <v>7</v>
      </c>
      <c r="D29" s="196"/>
      <c r="E29" s="195">
        <f>F28</f>
        <v>1735.5820165033297</v>
      </c>
      <c r="F29" s="195">
        <f>E29*D39</f>
        <v>1778.9715669159127</v>
      </c>
      <c r="G29" s="195">
        <f>F29*D39</f>
        <v>1823.4458560888104</v>
      </c>
      <c r="H29" s="195">
        <f>G29*D39</f>
        <v>1869.0320024910304</v>
      </c>
      <c r="I29" s="195">
        <f>H29*D39</f>
        <v>1915.757802553306</v>
      </c>
      <c r="J29" s="195">
        <f>I29*D39</f>
        <v>1963.6517476171384</v>
      </c>
      <c r="K29" s="196">
        <f>J29*D39</f>
        <v>2012.7430413075667</v>
      </c>
      <c r="L29" s="197">
        <f>K29*D39</f>
        <v>2063.061617340256</v>
      </c>
      <c r="M29" s="4"/>
      <c r="N29" s="4"/>
      <c r="O29" s="4"/>
      <c r="P29" s="4"/>
      <c r="Q29" s="4"/>
      <c r="R29" s="4"/>
      <c r="S29" s="4"/>
      <c r="T29" s="3"/>
      <c r="U29" s="3"/>
      <c r="V29" s="3"/>
    </row>
    <row r="30" spans="1:19" s="3" customFormat="1" ht="14.25">
      <c r="A30" s="162" t="s">
        <v>41</v>
      </c>
      <c r="B30" s="212"/>
      <c r="C30" s="140"/>
      <c r="D30" s="44"/>
      <c r="E30" s="45"/>
      <c r="F30" s="45"/>
      <c r="G30" s="45"/>
      <c r="H30" s="45"/>
      <c r="I30" s="45"/>
      <c r="J30" s="45"/>
      <c r="K30" s="44"/>
      <c r="L30" s="46"/>
      <c r="M30" s="4"/>
      <c r="N30" s="4"/>
      <c r="O30" s="4"/>
      <c r="P30" s="4"/>
      <c r="Q30" s="4"/>
      <c r="R30" s="4"/>
      <c r="S30" s="4"/>
    </row>
    <row r="31" spans="1:19" s="3" customFormat="1" ht="15" thickBot="1">
      <c r="A31" s="24" t="s">
        <v>111</v>
      </c>
      <c r="B31" s="213"/>
      <c r="C31" s="141"/>
      <c r="D31" s="201"/>
      <c r="E31" s="58"/>
      <c r="F31" s="58"/>
      <c r="G31" s="58"/>
      <c r="H31" s="58"/>
      <c r="I31" s="58"/>
      <c r="J31" s="58"/>
      <c r="K31" s="201"/>
      <c r="L31" s="59"/>
      <c r="M31" s="4"/>
      <c r="N31" s="4"/>
      <c r="O31" s="4"/>
      <c r="P31" s="4"/>
      <c r="Q31" s="4"/>
      <c r="R31" s="4"/>
      <c r="S31" s="4"/>
    </row>
    <row r="32" spans="1:22" ht="15" thickBot="1">
      <c r="A32" s="21" t="s">
        <v>42</v>
      </c>
      <c r="B32" s="211" t="s">
        <v>118</v>
      </c>
      <c r="C32" s="138"/>
      <c r="D32" s="202"/>
      <c r="E32" s="63"/>
      <c r="F32" s="63"/>
      <c r="G32" s="63"/>
      <c r="H32" s="63"/>
      <c r="I32" s="63"/>
      <c r="J32" s="63"/>
      <c r="K32" s="202"/>
      <c r="L32" s="64"/>
      <c r="M32" s="4"/>
      <c r="N32" s="3"/>
      <c r="O32" s="4"/>
      <c r="P32" s="4"/>
      <c r="Q32" s="4"/>
      <c r="R32" s="4"/>
      <c r="S32" s="4"/>
      <c r="T32" s="3"/>
      <c r="U32" s="3"/>
      <c r="V32" s="3"/>
    </row>
    <row r="33" spans="1:22" ht="14.25">
      <c r="A33" s="22" t="s">
        <v>43</v>
      </c>
      <c r="B33" s="212"/>
      <c r="C33" s="139" t="s">
        <v>9</v>
      </c>
      <c r="D33" s="190">
        <f>E28</f>
        <v>1693.2507478081266</v>
      </c>
      <c r="E33" s="189">
        <f>D33*D39</f>
        <v>1735.5820165033297</v>
      </c>
      <c r="F33" s="189">
        <f>E33*D39</f>
        <v>1778.9715669159127</v>
      </c>
      <c r="G33" s="189">
        <f>F33*D39</f>
        <v>1823.4458560888104</v>
      </c>
      <c r="H33" s="189">
        <f>G33*D39</f>
        <v>1869.0320024910304</v>
      </c>
      <c r="I33" s="189">
        <f>H33*D39</f>
        <v>1915.757802553306</v>
      </c>
      <c r="J33" s="189">
        <f>I33*D39</f>
        <v>1963.6517476171384</v>
      </c>
      <c r="K33" s="190">
        <f>J33*D39</f>
        <v>2012.7430413075667</v>
      </c>
      <c r="L33" s="191">
        <f>K33*D39</f>
        <v>2063.061617340256</v>
      </c>
      <c r="M33" s="4"/>
      <c r="N33" s="4"/>
      <c r="O33" s="4"/>
      <c r="P33" s="4"/>
      <c r="Q33" s="4"/>
      <c r="R33" s="4"/>
      <c r="S33" s="4"/>
      <c r="T33" s="3"/>
      <c r="U33" s="3"/>
      <c r="V33" s="3"/>
    </row>
    <row r="34" spans="1:22" ht="14.25">
      <c r="A34" s="22" t="s">
        <v>44</v>
      </c>
      <c r="B34" s="212"/>
      <c r="C34" s="135" t="s">
        <v>8</v>
      </c>
      <c r="D34" s="193"/>
      <c r="E34" s="53">
        <f>F33</f>
        <v>1778.9715669159127</v>
      </c>
      <c r="F34" s="53">
        <f>E34*D39</f>
        <v>1823.4458560888104</v>
      </c>
      <c r="G34" s="53">
        <f>F34*D39</f>
        <v>1869.0320024910304</v>
      </c>
      <c r="H34" s="53">
        <f>G34*D39</f>
        <v>1915.757802553306</v>
      </c>
      <c r="I34" s="53">
        <f>H34*D39</f>
        <v>1963.6517476171384</v>
      </c>
      <c r="J34" s="53">
        <f>I34*D39</f>
        <v>2012.7430413075667</v>
      </c>
      <c r="K34" s="193">
        <f>J34*D39</f>
        <v>2063.061617340256</v>
      </c>
      <c r="L34" s="54">
        <f>K34*D39</f>
        <v>2114.638157773762</v>
      </c>
      <c r="M34" s="4"/>
      <c r="N34" s="4"/>
      <c r="O34" s="4"/>
      <c r="P34" s="4"/>
      <c r="Q34" s="4"/>
      <c r="R34" s="4"/>
      <c r="S34" s="4"/>
      <c r="T34" s="3"/>
      <c r="U34" s="3"/>
      <c r="V34" s="3"/>
    </row>
    <row r="35" spans="1:22" ht="15" thickBot="1">
      <c r="A35" s="22" t="s">
        <v>45</v>
      </c>
      <c r="B35" s="212"/>
      <c r="C35" s="137" t="s">
        <v>7</v>
      </c>
      <c r="D35" s="196"/>
      <c r="E35" s="195">
        <f>F34</f>
        <v>1823.4458560888104</v>
      </c>
      <c r="F35" s="195">
        <f>E35*D39</f>
        <v>1869.0320024910304</v>
      </c>
      <c r="G35" s="195">
        <f>F35*D39</f>
        <v>1915.757802553306</v>
      </c>
      <c r="H35" s="195">
        <f>G35*D39</f>
        <v>1963.6517476171384</v>
      </c>
      <c r="I35" s="195">
        <f>H35*D39</f>
        <v>2012.7430413075667</v>
      </c>
      <c r="J35" s="195">
        <f>I35*D39</f>
        <v>2063.061617340256</v>
      </c>
      <c r="K35" s="196">
        <f>J35*D39</f>
        <v>2114.638157773762</v>
      </c>
      <c r="L35" s="197">
        <f>K35*D39</f>
        <v>2167.504111718106</v>
      </c>
      <c r="M35" s="4"/>
      <c r="N35" s="4"/>
      <c r="O35" s="4"/>
      <c r="P35" s="4"/>
      <c r="Q35" s="4"/>
      <c r="R35" s="4"/>
      <c r="S35" s="4"/>
      <c r="T35" s="3"/>
      <c r="U35" s="3"/>
      <c r="V35" s="3"/>
    </row>
    <row r="36" spans="1:22" ht="14.25">
      <c r="A36" s="22" t="s">
        <v>112</v>
      </c>
      <c r="B36" s="212"/>
      <c r="C36" s="140"/>
      <c r="D36" s="172"/>
      <c r="E36" s="4"/>
      <c r="F36" s="4"/>
      <c r="G36" s="4"/>
      <c r="H36" s="4"/>
      <c r="I36" s="4"/>
      <c r="J36" s="4"/>
      <c r="K36" s="12"/>
      <c r="L36" s="13"/>
      <c r="M36" s="4"/>
      <c r="N36" s="4"/>
      <c r="O36" s="4"/>
      <c r="P36" s="4"/>
      <c r="Q36" s="4"/>
      <c r="R36" s="4"/>
      <c r="S36" s="4"/>
      <c r="T36" s="3"/>
      <c r="U36" s="3"/>
      <c r="V36" s="3"/>
    </row>
    <row r="37" spans="1:22" ht="14.25">
      <c r="A37" s="22" t="s">
        <v>46</v>
      </c>
      <c r="B37" s="212"/>
      <c r="C37" s="140"/>
      <c r="D37" s="172"/>
      <c r="E37" s="4"/>
      <c r="F37" s="4"/>
      <c r="G37" s="4"/>
      <c r="H37" s="4"/>
      <c r="I37" s="4"/>
      <c r="J37" s="4"/>
      <c r="K37" s="12"/>
      <c r="L37" s="13"/>
      <c r="M37" s="4"/>
      <c r="N37" s="4"/>
      <c r="O37" s="4"/>
      <c r="P37" s="4"/>
      <c r="Q37" s="4"/>
      <c r="R37" s="4"/>
      <c r="S37" s="4"/>
      <c r="T37" s="3"/>
      <c r="U37" s="3"/>
      <c r="V37" s="3"/>
    </row>
    <row r="38" spans="1:22" ht="15" thickBot="1">
      <c r="A38" s="24" t="s">
        <v>47</v>
      </c>
      <c r="B38" s="213"/>
      <c r="C38" s="141"/>
      <c r="D38" s="173"/>
      <c r="E38" s="14"/>
      <c r="F38" s="14"/>
      <c r="G38" s="14"/>
      <c r="H38" s="14"/>
      <c r="I38" s="14"/>
      <c r="J38" s="14"/>
      <c r="K38" s="142"/>
      <c r="L38" s="15"/>
      <c r="M38" s="4"/>
      <c r="N38" s="4"/>
      <c r="O38" s="4"/>
      <c r="P38" s="4"/>
      <c r="Q38" s="4"/>
      <c r="R38" s="4"/>
      <c r="S38" s="4"/>
      <c r="T38" s="3"/>
      <c r="U38" s="3"/>
      <c r="V38" s="3"/>
    </row>
    <row r="39" spans="1:22" ht="14.25">
      <c r="A39" s="108"/>
      <c r="B39" s="108"/>
      <c r="D39" s="143">
        <v>1.025</v>
      </c>
      <c r="M39" s="3"/>
      <c r="N39" s="3"/>
      <c r="O39" s="3"/>
      <c r="P39" s="4"/>
      <c r="Q39" s="4"/>
      <c r="R39" s="4"/>
      <c r="S39" s="4"/>
      <c r="T39" s="3"/>
      <c r="U39" s="3"/>
      <c r="V39" s="3"/>
    </row>
    <row r="40" spans="1:19" s="145" customFormat="1" ht="12" customHeight="1" thickBot="1">
      <c r="A40" s="111"/>
      <c r="B40" s="111"/>
      <c r="C40" s="111"/>
      <c r="D40" s="111"/>
      <c r="E40" s="111"/>
      <c r="F40" s="111"/>
      <c r="G40" s="111"/>
      <c r="H40" s="111"/>
      <c r="I40" s="111"/>
      <c r="J40" s="111"/>
      <c r="K40" s="111"/>
      <c r="L40" s="111"/>
      <c r="P40" s="146"/>
      <c r="Q40" s="146"/>
      <c r="R40" s="146"/>
      <c r="S40" s="146"/>
    </row>
    <row r="41" spans="1:19" s="145" customFormat="1" ht="12" customHeight="1" thickBot="1">
      <c r="A41" s="214" t="s">
        <v>138</v>
      </c>
      <c r="B41" s="215"/>
      <c r="C41" s="215"/>
      <c r="D41" s="215"/>
      <c r="E41" s="215"/>
      <c r="F41" s="215"/>
      <c r="G41" s="215"/>
      <c r="H41" s="215"/>
      <c r="I41" s="215"/>
      <c r="J41" s="215"/>
      <c r="K41" s="215"/>
      <c r="L41" s="216"/>
      <c r="P41" s="146"/>
      <c r="Q41" s="146"/>
      <c r="R41" s="146"/>
      <c r="S41" s="146"/>
    </row>
    <row r="42" spans="1:19" s="145" customFormat="1" ht="12" customHeight="1" thickBot="1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P42" s="146"/>
      <c r="Q42" s="146"/>
      <c r="R42" s="146"/>
      <c r="S42" s="146"/>
    </row>
    <row r="43" spans="4:12" s="145" customFormat="1" ht="12" customHeight="1" thickBot="1">
      <c r="D43" s="217" t="s">
        <v>106</v>
      </c>
      <c r="E43" s="218"/>
      <c r="F43" s="218"/>
      <c r="G43" s="218"/>
      <c r="H43" s="218"/>
      <c r="I43" s="218"/>
      <c r="J43" s="218"/>
      <c r="K43" s="218"/>
      <c r="L43" s="219"/>
    </row>
    <row r="44" spans="3:19" s="145" customFormat="1" ht="31.5" customHeight="1" thickBot="1">
      <c r="C44" s="147"/>
      <c r="D44" s="220" t="s">
        <v>108</v>
      </c>
      <c r="E44" s="221"/>
      <c r="F44" s="221"/>
      <c r="G44" s="221"/>
      <c r="H44" s="221"/>
      <c r="I44" s="221"/>
      <c r="J44" s="221"/>
      <c r="K44" s="221"/>
      <c r="L44" s="222"/>
      <c r="M44" s="109"/>
      <c r="N44" s="109"/>
      <c r="P44" s="146"/>
      <c r="Q44" s="146"/>
      <c r="R44" s="146"/>
      <c r="S44" s="146"/>
    </row>
    <row r="45" spans="1:22" s="145" customFormat="1" ht="16.5" customHeight="1" thickBot="1">
      <c r="A45" s="223" t="s">
        <v>15</v>
      </c>
      <c r="B45" s="223" t="s">
        <v>105</v>
      </c>
      <c r="C45" s="234" t="s">
        <v>33</v>
      </c>
      <c r="D45" s="116" t="s">
        <v>21</v>
      </c>
      <c r="E45" s="117" t="s">
        <v>22</v>
      </c>
      <c r="F45" s="117" t="s">
        <v>23</v>
      </c>
      <c r="G45" s="117" t="s">
        <v>24</v>
      </c>
      <c r="H45" s="117" t="s">
        <v>25</v>
      </c>
      <c r="I45" s="117" t="s">
        <v>26</v>
      </c>
      <c r="J45" s="117" t="s">
        <v>27</v>
      </c>
      <c r="K45" s="148" t="s">
        <v>28</v>
      </c>
      <c r="L45" s="117" t="s">
        <v>107</v>
      </c>
      <c r="M45" s="109"/>
      <c r="N45" s="109"/>
      <c r="O45" s="109"/>
      <c r="P45" s="110"/>
      <c r="Q45" s="110"/>
      <c r="R45" s="110"/>
      <c r="S45" s="110"/>
      <c r="T45" s="109"/>
      <c r="U45" s="109"/>
      <c r="V45" s="109"/>
    </row>
    <row r="46" spans="1:22" s="145" customFormat="1" ht="15.75" customHeight="1" thickBot="1">
      <c r="A46" s="224"/>
      <c r="B46" s="225"/>
      <c r="C46" s="235"/>
      <c r="D46" s="120" t="s">
        <v>12</v>
      </c>
      <c r="E46" s="121" t="s">
        <v>13</v>
      </c>
      <c r="F46" s="121" t="s">
        <v>16</v>
      </c>
      <c r="G46" s="121" t="s">
        <v>17</v>
      </c>
      <c r="H46" s="121" t="s">
        <v>11</v>
      </c>
      <c r="I46" s="121" t="s">
        <v>18</v>
      </c>
      <c r="J46" s="121" t="s">
        <v>19</v>
      </c>
      <c r="K46" s="149" t="s">
        <v>20</v>
      </c>
      <c r="L46" s="121" t="s">
        <v>7</v>
      </c>
      <c r="M46" s="110"/>
      <c r="N46" s="110"/>
      <c r="O46" s="110"/>
      <c r="P46" s="110"/>
      <c r="Q46" s="110"/>
      <c r="R46" s="110"/>
      <c r="S46" s="110"/>
      <c r="T46" s="109"/>
      <c r="U46" s="109"/>
      <c r="V46" s="109"/>
    </row>
    <row r="47" spans="1:12" s="145" customFormat="1" ht="14.25">
      <c r="A47" s="163" t="s">
        <v>10</v>
      </c>
      <c r="B47" s="209" t="s">
        <v>40</v>
      </c>
      <c r="L47" s="150"/>
    </row>
    <row r="48" spans="1:12" s="145" customFormat="1" ht="14.25">
      <c r="A48" s="164" t="s">
        <v>14</v>
      </c>
      <c r="B48" s="209"/>
      <c r="L48" s="150"/>
    </row>
    <row r="49" spans="1:12" s="145" customFormat="1" ht="14.25">
      <c r="A49" s="164" t="s">
        <v>50</v>
      </c>
      <c r="B49" s="209"/>
      <c r="L49" s="150"/>
    </row>
    <row r="50" spans="1:12" s="145" customFormat="1" ht="14.25">
      <c r="A50" s="164" t="s">
        <v>51</v>
      </c>
      <c r="B50" s="209"/>
      <c r="D50" s="174"/>
      <c r="E50" s="174"/>
      <c r="F50" s="174"/>
      <c r="G50" s="174"/>
      <c r="H50" s="174"/>
      <c r="I50" s="174"/>
      <c r="J50" s="174"/>
      <c r="K50" s="174"/>
      <c r="L50" s="176"/>
    </row>
    <row r="51" spans="1:12" s="145" customFormat="1" ht="14.25">
      <c r="A51" s="164" t="s">
        <v>52</v>
      </c>
      <c r="B51" s="209"/>
      <c r="D51" s="174"/>
      <c r="E51" s="174"/>
      <c r="F51" s="174"/>
      <c r="G51" s="174"/>
      <c r="H51" s="174"/>
      <c r="I51" s="174"/>
      <c r="J51" s="174"/>
      <c r="K51" s="174"/>
      <c r="L51" s="176"/>
    </row>
    <row r="52" spans="1:12" s="145" customFormat="1" ht="14.25">
      <c r="A52" s="164" t="s">
        <v>120</v>
      </c>
      <c r="B52" s="209"/>
      <c r="D52" s="174"/>
      <c r="E52" s="174"/>
      <c r="F52" s="174"/>
      <c r="G52" s="174"/>
      <c r="H52" s="174"/>
      <c r="I52" s="174"/>
      <c r="J52" s="174"/>
      <c r="K52" s="174"/>
      <c r="L52" s="176"/>
    </row>
    <row r="53" spans="1:12" s="145" customFormat="1" ht="15" thickBot="1">
      <c r="A53" s="164" t="s">
        <v>53</v>
      </c>
      <c r="B53" s="209"/>
      <c r="D53" s="174"/>
      <c r="E53" s="174"/>
      <c r="F53" s="174"/>
      <c r="G53" s="174"/>
      <c r="H53" s="174"/>
      <c r="I53" s="174"/>
      <c r="J53" s="174"/>
      <c r="K53" s="174"/>
      <c r="L53" s="176"/>
    </row>
    <row r="54" spans="1:12" s="145" customFormat="1" ht="14.25">
      <c r="A54" s="164" t="s">
        <v>54</v>
      </c>
      <c r="B54" s="229"/>
      <c r="C54" s="151" t="s">
        <v>9</v>
      </c>
      <c r="D54" s="178">
        <f>(((((2200*1.03)*1.07)*1.07)*1.07)*1.077)*1.023</f>
        <v>3058.4583847126987</v>
      </c>
      <c r="E54" s="178">
        <f>D54*D77</f>
        <v>3134.919844330516</v>
      </c>
      <c r="F54" s="178">
        <f>E54*D77</f>
        <v>3213.2928404387785</v>
      </c>
      <c r="G54" s="178">
        <f>F54*D77</f>
        <v>3293.625161449748</v>
      </c>
      <c r="H54" s="178">
        <f>G54*D77</f>
        <v>3375.9657904859914</v>
      </c>
      <c r="I54" s="178">
        <f>H54*D77</f>
        <v>3460.3649352481407</v>
      </c>
      <c r="J54" s="178">
        <f>I54*D77</f>
        <v>3546.874058629344</v>
      </c>
      <c r="K54" s="178">
        <f>J54*D77</f>
        <v>3635.545910095077</v>
      </c>
      <c r="L54" s="178">
        <f>K54*D77</f>
        <v>3726.4345578474536</v>
      </c>
    </row>
    <row r="55" spans="1:12" s="145" customFormat="1" ht="14.25">
      <c r="A55" s="164" t="s">
        <v>55</v>
      </c>
      <c r="B55" s="229"/>
      <c r="C55" s="152" t="s">
        <v>8</v>
      </c>
      <c r="D55" s="180"/>
      <c r="E55" s="180">
        <f>F54</f>
        <v>3213.2928404387785</v>
      </c>
      <c r="F55" s="180">
        <f>E55*D77</f>
        <v>3293.625161449748</v>
      </c>
      <c r="G55" s="180">
        <f>F55*D77</f>
        <v>3375.9657904859914</v>
      </c>
      <c r="H55" s="180">
        <f>G55*D77</f>
        <v>3460.3649352481407</v>
      </c>
      <c r="I55" s="180">
        <f>H55*D77</f>
        <v>3546.874058629344</v>
      </c>
      <c r="J55" s="180">
        <f>I55*D77</f>
        <v>3635.545910095077</v>
      </c>
      <c r="K55" s="180">
        <f>J55*D77</f>
        <v>3726.4345578474536</v>
      </c>
      <c r="L55" s="180">
        <f>K55*D77</f>
        <v>3819.5954217936396</v>
      </c>
    </row>
    <row r="56" spans="1:12" s="145" customFormat="1" ht="15" thickBot="1">
      <c r="A56" s="164" t="s">
        <v>56</v>
      </c>
      <c r="B56" s="229"/>
      <c r="C56" s="153" t="s">
        <v>7</v>
      </c>
      <c r="D56" s="182"/>
      <c r="E56" s="182">
        <f>F55</f>
        <v>3293.625161449748</v>
      </c>
      <c r="F56" s="182">
        <f>E56*D77</f>
        <v>3375.9657904859914</v>
      </c>
      <c r="G56" s="182">
        <f>F56*D77</f>
        <v>3460.3649352481407</v>
      </c>
      <c r="H56" s="182">
        <f>G56*D77</f>
        <v>3546.874058629344</v>
      </c>
      <c r="I56" s="182">
        <f>H56*D77</f>
        <v>3635.545910095077</v>
      </c>
      <c r="J56" s="182">
        <f>I56*D77</f>
        <v>3726.4345578474536</v>
      </c>
      <c r="K56" s="182">
        <f>J56*D77</f>
        <v>3819.5954217936396</v>
      </c>
      <c r="L56" s="182">
        <f>K56*D77</f>
        <v>3915.08530733848</v>
      </c>
    </row>
    <row r="57" spans="1:12" s="145" customFormat="1" ht="14.25">
      <c r="A57" s="164" t="s">
        <v>57</v>
      </c>
      <c r="B57" s="209"/>
      <c r="D57" s="174"/>
      <c r="E57" s="174"/>
      <c r="F57" s="174"/>
      <c r="G57" s="174"/>
      <c r="H57" s="174"/>
      <c r="I57" s="174"/>
      <c r="J57" s="174"/>
      <c r="K57" s="174"/>
      <c r="L57" s="176"/>
    </row>
    <row r="58" spans="1:12" s="145" customFormat="1" ht="14.25">
      <c r="A58" s="164" t="s">
        <v>58</v>
      </c>
      <c r="B58" s="209"/>
      <c r="D58" s="174"/>
      <c r="E58" s="174"/>
      <c r="F58" s="174"/>
      <c r="G58" s="174"/>
      <c r="H58" s="174"/>
      <c r="I58" s="174"/>
      <c r="J58" s="174"/>
      <c r="K58" s="174"/>
      <c r="L58" s="176"/>
    </row>
    <row r="59" spans="1:12" s="145" customFormat="1" ht="14.25">
      <c r="A59" s="164" t="s">
        <v>59</v>
      </c>
      <c r="B59" s="209"/>
      <c r="D59" s="174"/>
      <c r="E59" s="174"/>
      <c r="F59" s="174"/>
      <c r="G59" s="174"/>
      <c r="H59" s="174"/>
      <c r="I59" s="174"/>
      <c r="J59" s="174"/>
      <c r="K59" s="174"/>
      <c r="L59" s="176"/>
    </row>
    <row r="60" spans="1:12" s="145" customFormat="1" ht="14.25">
      <c r="A60" s="164" t="s">
        <v>60</v>
      </c>
      <c r="B60" s="209"/>
      <c r="D60" s="174"/>
      <c r="E60" s="174"/>
      <c r="F60" s="174"/>
      <c r="G60" s="174"/>
      <c r="H60" s="174"/>
      <c r="I60" s="174"/>
      <c r="J60" s="174"/>
      <c r="K60" s="174"/>
      <c r="L60" s="176"/>
    </row>
    <row r="61" spans="1:12" s="145" customFormat="1" ht="14.25">
      <c r="A61" s="164" t="s">
        <v>104</v>
      </c>
      <c r="B61" s="209"/>
      <c r="D61" s="174"/>
      <c r="E61" s="174"/>
      <c r="F61" s="174"/>
      <c r="G61" s="174"/>
      <c r="H61" s="174"/>
      <c r="I61" s="174"/>
      <c r="J61" s="174"/>
      <c r="K61" s="174"/>
      <c r="L61" s="176"/>
    </row>
    <row r="62" spans="1:12" s="145" customFormat="1" ht="14.25">
      <c r="A62" s="164" t="s">
        <v>61</v>
      </c>
      <c r="B62" s="209"/>
      <c r="D62" s="174"/>
      <c r="E62" s="174"/>
      <c r="F62" s="174"/>
      <c r="G62" s="174"/>
      <c r="H62" s="174"/>
      <c r="I62" s="174"/>
      <c r="J62" s="174"/>
      <c r="K62" s="174"/>
      <c r="L62" s="176"/>
    </row>
    <row r="63" spans="1:12" s="145" customFormat="1" ht="14.25">
      <c r="A63" s="164" t="s">
        <v>136</v>
      </c>
      <c r="B63" s="209"/>
      <c r="D63" s="174"/>
      <c r="E63" s="174"/>
      <c r="F63" s="174"/>
      <c r="G63" s="174"/>
      <c r="H63" s="174"/>
      <c r="I63" s="174"/>
      <c r="J63" s="174"/>
      <c r="K63" s="174"/>
      <c r="L63" s="176"/>
    </row>
    <row r="64" spans="1:12" s="145" customFormat="1" ht="15" thickBot="1">
      <c r="A64" s="160" t="s">
        <v>62</v>
      </c>
      <c r="B64" s="210"/>
      <c r="C64" s="154"/>
      <c r="D64" s="175"/>
      <c r="E64" s="175"/>
      <c r="F64" s="175"/>
      <c r="G64" s="175"/>
      <c r="H64" s="175"/>
      <c r="I64" s="175"/>
      <c r="J64" s="175"/>
      <c r="K64" s="175"/>
      <c r="L64" s="177"/>
    </row>
    <row r="65" spans="4:12" s="145" customFormat="1" ht="15" thickBot="1">
      <c r="D65" s="174"/>
      <c r="E65" s="174"/>
      <c r="F65" s="174"/>
      <c r="G65" s="174"/>
      <c r="H65" s="174"/>
      <c r="I65" s="174"/>
      <c r="J65" s="174"/>
      <c r="K65" s="174"/>
      <c r="L65" s="176"/>
    </row>
    <row r="66" spans="1:12" s="145" customFormat="1" ht="15" thickBot="1">
      <c r="A66" s="165"/>
      <c r="B66" s="211" t="s">
        <v>48</v>
      </c>
      <c r="C66" s="151" t="s">
        <v>9</v>
      </c>
      <c r="D66" s="178">
        <f>L56</f>
        <v>3915.08530733848</v>
      </c>
      <c r="E66" s="178">
        <f>D66*D77</f>
        <v>4012.962440021942</v>
      </c>
      <c r="F66" s="178">
        <f>E66*D77</f>
        <v>4113.28650102249</v>
      </c>
      <c r="G66" s="178">
        <f>F66*D77</f>
        <v>4216.118663548052</v>
      </c>
      <c r="H66" s="178">
        <f>G66*D77</f>
        <v>4321.521630136753</v>
      </c>
      <c r="I66" s="178">
        <f>H66*D77</f>
        <v>4429.559670890171</v>
      </c>
      <c r="J66" s="178">
        <f>I66*D77</f>
        <v>4540.298662662425</v>
      </c>
      <c r="K66" s="178">
        <f>J66*D77</f>
        <v>4653.806129228986</v>
      </c>
      <c r="L66" s="179">
        <f>K66*D77</f>
        <v>4770.15128245971</v>
      </c>
    </row>
    <row r="67" spans="1:12" s="145" customFormat="1" ht="14.25">
      <c r="A67" s="163" t="s">
        <v>63</v>
      </c>
      <c r="B67" s="212"/>
      <c r="C67" s="152" t="s">
        <v>8</v>
      </c>
      <c r="D67" s="180"/>
      <c r="E67" s="180">
        <f>F66</f>
        <v>4113.28650102249</v>
      </c>
      <c r="F67" s="180">
        <f>E67*D77</f>
        <v>4216.118663548052</v>
      </c>
      <c r="G67" s="180">
        <f>F67*D77</f>
        <v>4321.521630136753</v>
      </c>
      <c r="H67" s="180">
        <f>G67*D77</f>
        <v>4429.559670890171</v>
      </c>
      <c r="I67" s="180">
        <f>H67*D77</f>
        <v>4540.298662662425</v>
      </c>
      <c r="J67" s="180">
        <f>I67*D77</f>
        <v>4653.806129228986</v>
      </c>
      <c r="K67" s="180">
        <f>J67*D77</f>
        <v>4770.15128245971</v>
      </c>
      <c r="L67" s="181">
        <f>K67*D77</f>
        <v>4889.405064521203</v>
      </c>
    </row>
    <row r="68" spans="1:12" s="145" customFormat="1" ht="15" thickBot="1">
      <c r="A68" s="160" t="s">
        <v>64</v>
      </c>
      <c r="B68" s="213"/>
      <c r="C68" s="153" t="s">
        <v>7</v>
      </c>
      <c r="D68" s="182"/>
      <c r="E68" s="182">
        <f>F67</f>
        <v>4216.118663548052</v>
      </c>
      <c r="F68" s="182">
        <f>E68*D77</f>
        <v>4321.521630136753</v>
      </c>
      <c r="G68" s="182">
        <f>F68*D77</f>
        <v>4429.559670890171</v>
      </c>
      <c r="H68" s="182">
        <f>G68*D77</f>
        <v>4540.298662662425</v>
      </c>
      <c r="I68" s="182">
        <f>H68*D77</f>
        <v>4653.806129228986</v>
      </c>
      <c r="J68" s="182">
        <f>I68*D77</f>
        <v>4770.15128245971</v>
      </c>
      <c r="K68" s="182">
        <f>J68*D77</f>
        <v>4889.405064521203</v>
      </c>
      <c r="L68" s="183">
        <f>K68*D77</f>
        <v>5011.640191134233</v>
      </c>
    </row>
    <row r="69" spans="1:12" s="145" customFormat="1" ht="15" thickBot="1">
      <c r="A69" s="109"/>
      <c r="B69" s="9"/>
      <c r="C69" s="9"/>
      <c r="D69" s="184"/>
      <c r="E69" s="184"/>
      <c r="F69" s="184"/>
      <c r="G69" s="184"/>
      <c r="H69" s="184"/>
      <c r="I69" s="184"/>
      <c r="J69" s="184"/>
      <c r="K69" s="184"/>
      <c r="L69" s="185"/>
    </row>
    <row r="70" spans="1:12" s="145" customFormat="1" ht="12" customHeight="1">
      <c r="A70" s="163" t="s">
        <v>49</v>
      </c>
      <c r="B70" s="208" t="s">
        <v>68</v>
      </c>
      <c r="C70" s="151" t="s">
        <v>9</v>
      </c>
      <c r="D70" s="178">
        <f>L68</f>
        <v>5011.640191134233</v>
      </c>
      <c r="E70" s="178">
        <f>D70*D77</f>
        <v>5136.931195912588</v>
      </c>
      <c r="F70" s="178">
        <f>E70*D77</f>
        <v>5265.354475810403</v>
      </c>
      <c r="G70" s="178">
        <f>F70*D77</f>
        <v>5396.988337705662</v>
      </c>
      <c r="H70" s="178">
        <f>G70*D77</f>
        <v>5531.913046148303</v>
      </c>
      <c r="I70" s="178">
        <f>H70*D77</f>
        <v>5670.21087230201</v>
      </c>
      <c r="J70" s="178">
        <f>I70*D77</f>
        <v>5811.9661441095595</v>
      </c>
      <c r="K70" s="178">
        <f>J70*D77</f>
        <v>5957.265297712298</v>
      </c>
      <c r="L70" s="179">
        <f>K70*D77</f>
        <v>6106.196930155105</v>
      </c>
    </row>
    <row r="71" spans="1:12" s="145" customFormat="1" ht="12" customHeight="1">
      <c r="A71" s="164" t="s">
        <v>65</v>
      </c>
      <c r="B71" s="209"/>
      <c r="C71" s="152" t="s">
        <v>8</v>
      </c>
      <c r="D71" s="180"/>
      <c r="E71" s="180">
        <f>F70</f>
        <v>5265.354475810403</v>
      </c>
      <c r="F71" s="180">
        <f>E71*D77</f>
        <v>5396.988337705662</v>
      </c>
      <c r="G71" s="180">
        <f>F71*D77</f>
        <v>5531.913046148303</v>
      </c>
      <c r="H71" s="180">
        <f>G71*D77</f>
        <v>5670.21087230201</v>
      </c>
      <c r="I71" s="180">
        <f>H71*D77</f>
        <v>5811.9661441095595</v>
      </c>
      <c r="J71" s="180">
        <f>I71*D77</f>
        <v>5957.265297712298</v>
      </c>
      <c r="K71" s="180">
        <f>J71*D77</f>
        <v>6106.196930155105</v>
      </c>
      <c r="L71" s="181">
        <f>K71*D77</f>
        <v>6258.851853408983</v>
      </c>
    </row>
    <row r="72" spans="1:12" s="145" customFormat="1" ht="12" customHeight="1" thickBot="1">
      <c r="A72" s="160" t="s">
        <v>66</v>
      </c>
      <c r="B72" s="210"/>
      <c r="C72" s="153" t="s">
        <v>7</v>
      </c>
      <c r="D72" s="182"/>
      <c r="E72" s="182">
        <f>F71</f>
        <v>5396.988337705662</v>
      </c>
      <c r="F72" s="182">
        <f>E72*D77</f>
        <v>5531.913046148303</v>
      </c>
      <c r="G72" s="182">
        <f>F72*D77</f>
        <v>5670.21087230201</v>
      </c>
      <c r="H72" s="182">
        <f>G72*D77</f>
        <v>5811.9661441095595</v>
      </c>
      <c r="I72" s="182">
        <f>H72*D77</f>
        <v>5957.265297712298</v>
      </c>
      <c r="J72" s="182">
        <f>I72*D77</f>
        <v>6106.196930155105</v>
      </c>
      <c r="K72" s="182">
        <f>J72*D77</f>
        <v>6258.851853408983</v>
      </c>
      <c r="L72" s="183">
        <f>K72*D77</f>
        <v>6415.323149744207</v>
      </c>
    </row>
    <row r="73" spans="1:12" s="145" customFormat="1" ht="12" customHeight="1" thickBot="1">
      <c r="A73" s="109"/>
      <c r="B73" s="9"/>
      <c r="C73" s="9"/>
      <c r="D73" s="184"/>
      <c r="E73" s="184"/>
      <c r="F73" s="184"/>
      <c r="G73" s="184"/>
      <c r="H73" s="184"/>
      <c r="I73" s="184"/>
      <c r="J73" s="184"/>
      <c r="K73" s="184"/>
      <c r="L73" s="184"/>
    </row>
    <row r="74" spans="1:12" s="145" customFormat="1" ht="14.25">
      <c r="A74" s="107"/>
      <c r="B74" s="208" t="s">
        <v>69</v>
      </c>
      <c r="C74" s="151" t="s">
        <v>9</v>
      </c>
      <c r="D74" s="178">
        <f>L72+(L72*3%)</f>
        <v>6607.782844236533</v>
      </c>
      <c r="E74" s="178">
        <f>D74*D77</f>
        <v>6772.977415342445</v>
      </c>
      <c r="F74" s="178">
        <f>E74*D77</f>
        <v>6942.301850726006</v>
      </c>
      <c r="G74" s="178">
        <f>F74*D77</f>
        <v>7115.859396994156</v>
      </c>
      <c r="H74" s="178">
        <f>G74*D77</f>
        <v>7293.755881919009</v>
      </c>
      <c r="I74" s="178">
        <f>H74*D77</f>
        <v>7476.099778966984</v>
      </c>
      <c r="J74" s="178">
        <f>I74*D77</f>
        <v>7663.002273441158</v>
      </c>
      <c r="K74" s="178">
        <f>J74*D77</f>
        <v>7854.577330277186</v>
      </c>
      <c r="L74" s="179">
        <f>K74*D77</f>
        <v>8050.941763534115</v>
      </c>
    </row>
    <row r="75" spans="1:12" s="145" customFormat="1" ht="14.25">
      <c r="A75" s="106" t="s">
        <v>67</v>
      </c>
      <c r="B75" s="209"/>
      <c r="C75" s="152" t="s">
        <v>8</v>
      </c>
      <c r="D75" s="180"/>
      <c r="E75" s="180">
        <f>F74</f>
        <v>6942.301850726006</v>
      </c>
      <c r="F75" s="180">
        <f>E75*D77</f>
        <v>7115.859396994156</v>
      </c>
      <c r="G75" s="180">
        <f>F75*D77</f>
        <v>7293.755881919009</v>
      </c>
      <c r="H75" s="180">
        <f>G75*D77</f>
        <v>7476.099778966984</v>
      </c>
      <c r="I75" s="180">
        <f>H75*D77</f>
        <v>7663.002273441158</v>
      </c>
      <c r="J75" s="180">
        <f>I75*D77</f>
        <v>7854.577330277186</v>
      </c>
      <c r="K75" s="180">
        <f>J75*D77</f>
        <v>8050.941763534115</v>
      </c>
      <c r="L75" s="181">
        <f>K75*D77</f>
        <v>8252.215307622468</v>
      </c>
    </row>
    <row r="76" spans="1:12" s="145" customFormat="1" ht="12" customHeight="1" thickBot="1">
      <c r="A76" s="132"/>
      <c r="B76" s="210"/>
      <c r="C76" s="153" t="s">
        <v>7</v>
      </c>
      <c r="D76" s="186"/>
      <c r="E76" s="186">
        <f>F75</f>
        <v>7115.859396994156</v>
      </c>
      <c r="F76" s="186">
        <f>E76*D77</f>
        <v>7293.755881919009</v>
      </c>
      <c r="G76" s="186">
        <f>F76*D77</f>
        <v>7476.099778966984</v>
      </c>
      <c r="H76" s="186">
        <f>G76*D77</f>
        <v>7663.002273441158</v>
      </c>
      <c r="I76" s="186">
        <f>H76*D77</f>
        <v>7854.577330277186</v>
      </c>
      <c r="J76" s="186">
        <f>I76*D77</f>
        <v>8050.941763534115</v>
      </c>
      <c r="K76" s="186">
        <f>J76*D77</f>
        <v>8252.215307622468</v>
      </c>
      <c r="L76" s="187">
        <f>K76*D77</f>
        <v>8458.52069031303</v>
      </c>
    </row>
    <row r="77" spans="4:5" s="145" customFormat="1" ht="12" customHeight="1">
      <c r="D77" s="155">
        <v>1.025</v>
      </c>
      <c r="E77" s="155"/>
    </row>
    <row r="78" spans="4:12" s="145" customFormat="1" ht="12" customHeight="1">
      <c r="D78" s="230" t="s">
        <v>137</v>
      </c>
      <c r="E78" s="230"/>
      <c r="F78" s="230"/>
      <c r="G78" s="230"/>
      <c r="H78" s="230"/>
      <c r="I78" s="230"/>
      <c r="J78" s="230"/>
      <c r="K78" s="230"/>
      <c r="L78" s="230"/>
    </row>
    <row r="79" spans="4:5" ht="14.25">
      <c r="D79" s="143"/>
      <c r="E79" s="166"/>
    </row>
    <row r="80" spans="4:5" ht="14.25">
      <c r="D80" s="167">
        <f>(4050*1.03)</f>
        <v>4171.5</v>
      </c>
      <c r="E80" s="167">
        <f>(4392.29*1.03)</f>
        <v>4524.0587000000005</v>
      </c>
    </row>
    <row r="81" spans="4:5" ht="14.25">
      <c r="D81" s="167">
        <f>(4050*1.03)*1.07</f>
        <v>4463.505</v>
      </c>
      <c r="E81" s="167">
        <f>(E80)*1.07</f>
        <v>4840.742809000001</v>
      </c>
    </row>
    <row r="82" spans="4:5" ht="14.25">
      <c r="D82" s="143"/>
      <c r="E82" s="166"/>
    </row>
  </sheetData>
  <sheetProtection/>
  <mergeCells count="24">
    <mergeCell ref="D78:L78"/>
    <mergeCell ref="B19:B21"/>
    <mergeCell ref="A2:L2"/>
    <mergeCell ref="A4:L4"/>
    <mergeCell ref="D6:L6"/>
    <mergeCell ref="D7:L7"/>
    <mergeCell ref="A8:A9"/>
    <mergeCell ref="B8:B9"/>
    <mergeCell ref="C8:C9"/>
    <mergeCell ref="C45:C46"/>
    <mergeCell ref="B14:B17"/>
    <mergeCell ref="B26:B31"/>
    <mergeCell ref="B23:B25"/>
    <mergeCell ref="B11:B13"/>
    <mergeCell ref="B47:B64"/>
    <mergeCell ref="B66:B68"/>
    <mergeCell ref="B70:B72"/>
    <mergeCell ref="B74:B76"/>
    <mergeCell ref="B32:B38"/>
    <mergeCell ref="A41:L41"/>
    <mergeCell ref="D43:L43"/>
    <mergeCell ref="D44:L44"/>
    <mergeCell ref="A45:A46"/>
    <mergeCell ref="B45:B46"/>
  </mergeCells>
  <printOptions horizontalCentered="1"/>
  <pageMargins left="0.5118110236220472" right="0.5118110236220472" top="0.7874015748031497" bottom="0.7874015748031497" header="0.31496062992125984" footer="0.31496062992125984"/>
  <pageSetup fitToHeight="0" fitToWidth="1" horizontalDpi="600" verticalDpi="600" orientation="landscape" paperSize="9" scale="77" r:id="rId1"/>
  <headerFooter>
    <oddFooter>&amp;CPágina &amp;P de &amp;N</oddFooter>
  </headerFooter>
  <rowBreaks count="1" manualBreakCount="1">
    <brk id="39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86"/>
  <sheetViews>
    <sheetView zoomScalePageLayoutView="0" workbookViewId="0" topLeftCell="A25">
      <selection activeCell="K39" sqref="K39"/>
    </sheetView>
  </sheetViews>
  <sheetFormatPr defaultColWidth="9.140625" defaultRowHeight="12.75"/>
  <cols>
    <col min="1" max="1" width="53.7109375" style="1" bestFit="1" customWidth="1"/>
    <col min="2" max="2" width="20.28125" style="1" bestFit="1" customWidth="1"/>
    <col min="3" max="3" width="12.140625" style="32" bestFit="1" customWidth="1"/>
    <col min="4" max="4" width="14.00390625" style="32" bestFit="1" customWidth="1"/>
    <col min="5" max="5" width="13.00390625" style="32" bestFit="1" customWidth="1"/>
    <col min="6" max="10" width="14.421875" style="32" bestFit="1" customWidth="1"/>
    <col min="11" max="11" width="16.28125" style="32" bestFit="1" customWidth="1"/>
    <col min="12" max="16384" width="9.140625" style="1" customWidth="1"/>
  </cols>
  <sheetData>
    <row r="1" ht="15" thickBot="1"/>
    <row r="2" spans="1:12" ht="15" thickBot="1">
      <c r="A2" s="252" t="s">
        <v>123</v>
      </c>
      <c r="B2" s="253"/>
      <c r="C2" s="253"/>
      <c r="D2" s="253"/>
      <c r="E2" s="253"/>
      <c r="F2" s="253"/>
      <c r="G2" s="253"/>
      <c r="H2" s="253"/>
      <c r="I2" s="253"/>
      <c r="J2" s="253"/>
      <c r="K2" s="254"/>
      <c r="L2" s="28"/>
    </row>
    <row r="3" spans="1:11" ht="15" thickBot="1">
      <c r="A3" s="2"/>
      <c r="B3" s="29"/>
      <c r="C3" s="33"/>
      <c r="D3" s="33"/>
      <c r="E3" s="33"/>
      <c r="F3" s="33"/>
      <c r="G3" s="33"/>
      <c r="H3" s="33"/>
      <c r="I3" s="33"/>
      <c r="J3" s="33"/>
      <c r="K3" s="33"/>
    </row>
    <row r="4" spans="1:11" ht="15" thickBot="1">
      <c r="A4" s="2"/>
      <c r="B4" s="29"/>
      <c r="C4" s="33"/>
      <c r="D4" s="255" t="s">
        <v>124</v>
      </c>
      <c r="E4" s="256"/>
      <c r="F4" s="256"/>
      <c r="G4" s="257"/>
      <c r="H4" s="33"/>
      <c r="I4" s="33"/>
      <c r="J4" s="33"/>
      <c r="K4" s="33"/>
    </row>
    <row r="5" spans="1:11" ht="15" thickBot="1">
      <c r="A5" s="258"/>
      <c r="B5" s="258"/>
      <c r="C5" s="255" t="s">
        <v>106</v>
      </c>
      <c r="D5" s="256"/>
      <c r="E5" s="256"/>
      <c r="F5" s="256"/>
      <c r="G5" s="256"/>
      <c r="H5" s="256"/>
      <c r="I5" s="256"/>
      <c r="J5" s="256"/>
      <c r="K5" s="257"/>
    </row>
    <row r="6" spans="1:11" ht="15" thickBot="1">
      <c r="A6" s="5"/>
      <c r="B6" s="30"/>
      <c r="C6" s="242" t="s">
        <v>108</v>
      </c>
      <c r="D6" s="243"/>
      <c r="E6" s="243"/>
      <c r="F6" s="243"/>
      <c r="G6" s="243"/>
      <c r="H6" s="243"/>
      <c r="I6" s="243"/>
      <c r="J6" s="243"/>
      <c r="K6" s="244"/>
    </row>
    <row r="7" spans="1:11" ht="15" thickBot="1">
      <c r="A7" s="259" t="s">
        <v>102</v>
      </c>
      <c r="B7" s="247" t="s">
        <v>125</v>
      </c>
      <c r="C7" s="34" t="s">
        <v>21</v>
      </c>
      <c r="D7" s="35" t="s">
        <v>22</v>
      </c>
      <c r="E7" s="35" t="s">
        <v>23</v>
      </c>
      <c r="F7" s="35" t="s">
        <v>24</v>
      </c>
      <c r="G7" s="35" t="s">
        <v>25</v>
      </c>
      <c r="H7" s="35" t="s">
        <v>26</v>
      </c>
      <c r="I7" s="35" t="s">
        <v>27</v>
      </c>
      <c r="J7" s="36" t="s">
        <v>28</v>
      </c>
      <c r="K7" s="37" t="s">
        <v>107</v>
      </c>
    </row>
    <row r="8" spans="1:15" ht="15" thickBot="1">
      <c r="A8" s="260"/>
      <c r="B8" s="248"/>
      <c r="C8" s="38" t="s">
        <v>12</v>
      </c>
      <c r="D8" s="39" t="s">
        <v>13</v>
      </c>
      <c r="E8" s="39" t="s">
        <v>16</v>
      </c>
      <c r="F8" s="39" t="s">
        <v>17</v>
      </c>
      <c r="G8" s="39" t="s">
        <v>11</v>
      </c>
      <c r="H8" s="39" t="s">
        <v>18</v>
      </c>
      <c r="I8" s="39" t="s">
        <v>19</v>
      </c>
      <c r="J8" s="39" t="s">
        <v>20</v>
      </c>
      <c r="K8" s="40" t="s">
        <v>7</v>
      </c>
      <c r="L8" s="3"/>
      <c r="M8" s="3"/>
      <c r="N8" s="3"/>
      <c r="O8" s="3"/>
    </row>
    <row r="9" spans="1:15" ht="14.25">
      <c r="A9" s="26" t="s">
        <v>80</v>
      </c>
      <c r="B9" s="31"/>
      <c r="C9" s="41"/>
      <c r="D9" s="41"/>
      <c r="E9" s="41"/>
      <c r="F9" s="41"/>
      <c r="G9" s="41"/>
      <c r="H9" s="41"/>
      <c r="I9" s="41"/>
      <c r="J9" s="41"/>
      <c r="K9" s="42"/>
      <c r="L9" s="3"/>
      <c r="M9" s="3"/>
      <c r="N9" s="3"/>
      <c r="O9" s="3"/>
    </row>
    <row r="10" spans="1:15" ht="14.25">
      <c r="A10" s="8" t="s">
        <v>103</v>
      </c>
      <c r="B10" s="261" t="s">
        <v>113</v>
      </c>
      <c r="C10" s="43"/>
      <c r="D10" s="44"/>
      <c r="E10" s="44"/>
      <c r="F10" s="44"/>
      <c r="G10" s="44"/>
      <c r="H10" s="45"/>
      <c r="I10" s="45"/>
      <c r="J10" s="45"/>
      <c r="K10" s="46"/>
      <c r="L10" s="3"/>
      <c r="M10" s="3"/>
      <c r="N10" s="3"/>
      <c r="O10" s="3"/>
    </row>
    <row r="11" spans="1:15" ht="14.25">
      <c r="A11" s="8" t="s">
        <v>78</v>
      </c>
      <c r="B11" s="261"/>
      <c r="C11" s="47"/>
      <c r="D11" s="48"/>
      <c r="E11" s="48"/>
      <c r="F11" s="48"/>
      <c r="G11" s="48"/>
      <c r="H11" s="49"/>
      <c r="I11" s="45"/>
      <c r="J11" s="45"/>
      <c r="K11" s="46"/>
      <c r="L11" s="3"/>
      <c r="M11" s="3"/>
      <c r="N11" s="3"/>
      <c r="O11" s="3"/>
    </row>
    <row r="12" spans="1:15" ht="15" thickBot="1">
      <c r="A12" s="8" t="s">
        <v>79</v>
      </c>
      <c r="B12" s="261"/>
      <c r="C12" s="47"/>
      <c r="D12" s="48"/>
      <c r="E12" s="48"/>
      <c r="F12" s="48"/>
      <c r="G12" s="48"/>
      <c r="H12" s="49"/>
      <c r="I12" s="45"/>
      <c r="J12" s="45"/>
      <c r="K12" s="46"/>
      <c r="L12" s="3"/>
      <c r="M12" s="3"/>
      <c r="N12" s="3"/>
      <c r="O12" s="3"/>
    </row>
    <row r="13" spans="1:15" ht="15" thickBot="1">
      <c r="A13" s="8" t="s">
        <v>92</v>
      </c>
      <c r="B13" s="261"/>
      <c r="C13" s="65">
        <f>(((((862*1.03)*1.07)*1.07)*1.07)*1.077)*1.023</f>
        <v>1198.3596034647023</v>
      </c>
      <c r="D13" s="66">
        <f>C13*C53</f>
        <v>1228.3185935513197</v>
      </c>
      <c r="E13" s="66">
        <f>D13*C53</f>
        <v>1259.0265583901025</v>
      </c>
      <c r="F13" s="66">
        <f>E13*C53</f>
        <v>1290.502222349855</v>
      </c>
      <c r="G13" s="66">
        <f>F13*C53</f>
        <v>1322.7647779086012</v>
      </c>
      <c r="H13" s="67">
        <f>G13*C53</f>
        <v>1355.8338973563161</v>
      </c>
      <c r="I13" s="68">
        <f>H13*C53</f>
        <v>1389.729744790224</v>
      </c>
      <c r="J13" s="68">
        <f>I13*C53</f>
        <v>1424.4729884099795</v>
      </c>
      <c r="K13" s="69">
        <f>J13*C53</f>
        <v>1460.0848131202288</v>
      </c>
      <c r="L13" s="3"/>
      <c r="M13" s="3"/>
      <c r="N13" s="3"/>
      <c r="O13" s="3"/>
    </row>
    <row r="14" spans="1:15" ht="14.25">
      <c r="A14" s="8" t="s">
        <v>93</v>
      </c>
      <c r="B14" s="261"/>
      <c r="C14" s="47"/>
      <c r="D14" s="48"/>
      <c r="E14" s="48"/>
      <c r="F14" s="48"/>
      <c r="G14" s="48"/>
      <c r="H14" s="49"/>
      <c r="I14" s="45"/>
      <c r="J14" s="45"/>
      <c r="K14" s="46"/>
      <c r="L14" s="3"/>
      <c r="M14" s="3"/>
      <c r="N14" s="3"/>
      <c r="O14" s="3"/>
    </row>
    <row r="15" spans="1:15" ht="14.25">
      <c r="A15" s="8" t="s">
        <v>97</v>
      </c>
      <c r="B15" s="261"/>
      <c r="C15" s="47"/>
      <c r="D15" s="48"/>
      <c r="E15" s="48"/>
      <c r="F15" s="48"/>
      <c r="G15" s="48"/>
      <c r="H15" s="49"/>
      <c r="I15" s="45"/>
      <c r="J15" s="45"/>
      <c r="K15" s="46"/>
      <c r="L15" s="3"/>
      <c r="M15" s="3"/>
      <c r="N15" s="3"/>
      <c r="O15" s="3"/>
    </row>
    <row r="16" spans="1:15" ht="14.25">
      <c r="A16" s="8" t="s">
        <v>98</v>
      </c>
      <c r="B16" s="261"/>
      <c r="C16" s="47"/>
      <c r="D16" s="48"/>
      <c r="E16" s="48"/>
      <c r="F16" s="48"/>
      <c r="G16" s="48"/>
      <c r="H16" s="49"/>
      <c r="I16" s="45"/>
      <c r="J16" s="45"/>
      <c r="K16" s="46"/>
      <c r="L16" s="3"/>
      <c r="M16" s="3"/>
      <c r="N16" s="3"/>
      <c r="O16" s="3"/>
    </row>
    <row r="17" spans="1:15" ht="14.25">
      <c r="A17" s="8" t="s">
        <v>100</v>
      </c>
      <c r="B17" s="261"/>
      <c r="C17" s="47"/>
      <c r="D17" s="48"/>
      <c r="E17" s="48"/>
      <c r="F17" s="48"/>
      <c r="G17" s="48"/>
      <c r="H17" s="49"/>
      <c r="I17" s="45"/>
      <c r="J17" s="45"/>
      <c r="K17" s="46"/>
      <c r="L17" s="3"/>
      <c r="M17" s="3"/>
      <c r="N17" s="3"/>
      <c r="O17" s="3"/>
    </row>
    <row r="18" spans="1:15" ht="15" thickBot="1">
      <c r="A18" s="8" t="s">
        <v>76</v>
      </c>
      <c r="B18" s="262"/>
      <c r="C18" s="55"/>
      <c r="D18" s="56"/>
      <c r="E18" s="56"/>
      <c r="F18" s="56"/>
      <c r="G18" s="56"/>
      <c r="H18" s="57"/>
      <c r="I18" s="58"/>
      <c r="J18" s="58"/>
      <c r="K18" s="59"/>
      <c r="L18" s="3"/>
      <c r="M18" s="3"/>
      <c r="N18" s="3"/>
      <c r="O18" s="3"/>
    </row>
    <row r="19" spans="1:15" ht="14.25">
      <c r="A19" s="16" t="s">
        <v>0</v>
      </c>
      <c r="B19" s="263" t="s">
        <v>114</v>
      </c>
      <c r="C19" s="60"/>
      <c r="D19" s="61"/>
      <c r="E19" s="61"/>
      <c r="F19" s="61"/>
      <c r="G19" s="61"/>
      <c r="H19" s="62"/>
      <c r="I19" s="63"/>
      <c r="J19" s="63"/>
      <c r="K19" s="64"/>
      <c r="L19" s="3"/>
      <c r="M19" s="3"/>
      <c r="N19" s="3"/>
      <c r="O19" s="3"/>
    </row>
    <row r="20" spans="1:15" ht="14.25">
      <c r="A20" s="16" t="s">
        <v>1</v>
      </c>
      <c r="B20" s="261"/>
      <c r="C20" s="47"/>
      <c r="D20" s="48"/>
      <c r="E20" s="48"/>
      <c r="F20" s="48"/>
      <c r="G20" s="48"/>
      <c r="H20" s="49"/>
      <c r="I20" s="45"/>
      <c r="J20" s="45"/>
      <c r="K20" s="46"/>
      <c r="L20" s="3"/>
      <c r="M20" s="3"/>
      <c r="N20" s="3"/>
      <c r="O20" s="3"/>
    </row>
    <row r="21" spans="1:15" ht="15" thickBot="1">
      <c r="A21" s="18" t="s">
        <v>2</v>
      </c>
      <c r="B21" s="261"/>
      <c r="C21" s="47"/>
      <c r="D21" s="48"/>
      <c r="E21" s="48"/>
      <c r="F21" s="48"/>
      <c r="G21" s="48"/>
      <c r="H21" s="49"/>
      <c r="I21" s="45"/>
      <c r="J21" s="45"/>
      <c r="K21" s="46"/>
      <c r="L21" s="3"/>
      <c r="M21" s="3"/>
      <c r="N21" s="3"/>
      <c r="O21" s="3"/>
    </row>
    <row r="22" spans="1:15" ht="15" thickBot="1">
      <c r="A22" s="18" t="s">
        <v>3</v>
      </c>
      <c r="B22" s="261"/>
      <c r="C22" s="65">
        <f>((((905.64*1.03)*1.07)*1.07)*1.07)*1.077</f>
        <v>1230.7216971168614</v>
      </c>
      <c r="D22" s="66">
        <f>C22*C53</f>
        <v>1261.4897395447829</v>
      </c>
      <c r="E22" s="66">
        <f>D22*C53</f>
        <v>1293.0269830334023</v>
      </c>
      <c r="F22" s="66">
        <f>E22*C53</f>
        <v>1325.3526576092372</v>
      </c>
      <c r="G22" s="66">
        <f>F22*C53</f>
        <v>1358.486474049468</v>
      </c>
      <c r="H22" s="67">
        <f>G22*C53</f>
        <v>1392.4486359007044</v>
      </c>
      <c r="I22" s="68">
        <f>H22*C53</f>
        <v>1427.259851798222</v>
      </c>
      <c r="J22" s="68">
        <f>I22*C53</f>
        <v>1462.9413480931773</v>
      </c>
      <c r="K22" s="69">
        <f>J22*C53</f>
        <v>1499.5148817955067</v>
      </c>
      <c r="L22" s="3"/>
      <c r="M22" s="3"/>
      <c r="N22" s="3"/>
      <c r="O22" s="3"/>
    </row>
    <row r="23" spans="1:15" ht="14.25">
      <c r="A23" s="8" t="s">
        <v>89</v>
      </c>
      <c r="B23" s="261"/>
      <c r="C23" s="47"/>
      <c r="D23" s="48"/>
      <c r="E23" s="48"/>
      <c r="F23" s="48"/>
      <c r="G23" s="48"/>
      <c r="H23" s="49"/>
      <c r="I23" s="45"/>
      <c r="J23" s="45"/>
      <c r="K23" s="46"/>
      <c r="L23" s="3"/>
      <c r="M23" s="3"/>
      <c r="N23" s="3"/>
      <c r="O23" s="3"/>
    </row>
    <row r="24" spans="1:15" ht="14.25">
      <c r="A24" s="8" t="s">
        <v>94</v>
      </c>
      <c r="B24" s="261"/>
      <c r="C24" s="47"/>
      <c r="D24" s="48"/>
      <c r="E24" s="48"/>
      <c r="F24" s="48"/>
      <c r="G24" s="48"/>
      <c r="H24" s="49"/>
      <c r="I24" s="45"/>
      <c r="J24" s="45"/>
      <c r="K24" s="46"/>
      <c r="L24" s="3"/>
      <c r="M24" s="3"/>
      <c r="N24" s="3"/>
      <c r="O24" s="3"/>
    </row>
    <row r="25" spans="1:15" ht="14.25">
      <c r="A25" s="8" t="s">
        <v>73</v>
      </c>
      <c r="B25" s="261"/>
      <c r="C25" s="47"/>
      <c r="D25" s="48"/>
      <c r="E25" s="48"/>
      <c r="F25" s="48"/>
      <c r="G25" s="48"/>
      <c r="H25" s="49"/>
      <c r="I25" s="45"/>
      <c r="J25" s="45"/>
      <c r="K25" s="46"/>
      <c r="L25" s="3"/>
      <c r="M25" s="3"/>
      <c r="N25" s="3"/>
      <c r="O25" s="3"/>
    </row>
    <row r="26" spans="1:15" s="7" customFormat="1" ht="14.25">
      <c r="A26" s="19" t="s">
        <v>96</v>
      </c>
      <c r="B26" s="261"/>
      <c r="C26" s="70"/>
      <c r="D26" s="71"/>
      <c r="E26" s="71"/>
      <c r="F26" s="71"/>
      <c r="G26" s="71"/>
      <c r="H26" s="71"/>
      <c r="I26" s="71"/>
      <c r="J26" s="71"/>
      <c r="K26" s="72"/>
      <c r="L26" s="6"/>
      <c r="M26" s="6"/>
      <c r="N26" s="6"/>
      <c r="O26" s="6"/>
    </row>
    <row r="27" spans="1:15" s="7" customFormat="1" ht="14.25">
      <c r="A27" s="19" t="s">
        <v>135</v>
      </c>
      <c r="B27" s="261"/>
      <c r="C27" s="70"/>
      <c r="D27" s="71"/>
      <c r="E27" s="71"/>
      <c r="F27" s="71"/>
      <c r="G27" s="71"/>
      <c r="H27" s="71"/>
      <c r="I27" s="71"/>
      <c r="J27" s="71"/>
      <c r="K27" s="72"/>
      <c r="L27" s="6"/>
      <c r="M27" s="6"/>
      <c r="N27" s="6"/>
      <c r="O27" s="6"/>
    </row>
    <row r="28" spans="1:15" s="7" customFormat="1" ht="15" thickBot="1">
      <c r="A28" s="8" t="s">
        <v>75</v>
      </c>
      <c r="B28" s="262"/>
      <c r="C28" s="73"/>
      <c r="D28" s="74"/>
      <c r="E28" s="74"/>
      <c r="F28" s="74"/>
      <c r="G28" s="74"/>
      <c r="H28" s="75"/>
      <c r="I28" s="76"/>
      <c r="J28" s="76"/>
      <c r="K28" s="77"/>
      <c r="L28" s="6"/>
      <c r="M28" s="6"/>
      <c r="N28" s="6"/>
      <c r="O28" s="6"/>
    </row>
    <row r="29" spans="1:15" ht="14.25">
      <c r="A29" s="20"/>
      <c r="B29" s="263" t="s">
        <v>115</v>
      </c>
      <c r="C29" s="60"/>
      <c r="D29" s="61"/>
      <c r="E29" s="61"/>
      <c r="F29" s="61"/>
      <c r="G29" s="61"/>
      <c r="H29" s="62"/>
      <c r="I29" s="63"/>
      <c r="J29" s="63"/>
      <c r="K29" s="64"/>
      <c r="L29" s="3"/>
      <c r="M29" s="3"/>
      <c r="N29" s="3"/>
      <c r="O29" s="3"/>
    </row>
    <row r="30" spans="1:15" ht="14.25">
      <c r="A30" s="8" t="s">
        <v>71</v>
      </c>
      <c r="B30" s="261"/>
      <c r="C30" s="47"/>
      <c r="D30" s="48"/>
      <c r="E30" s="48"/>
      <c r="F30" s="48"/>
      <c r="G30" s="48"/>
      <c r="H30" s="49"/>
      <c r="I30" s="45"/>
      <c r="J30" s="45"/>
      <c r="K30" s="46"/>
      <c r="L30" s="3"/>
      <c r="M30" s="3"/>
      <c r="N30" s="3"/>
      <c r="O30" s="3"/>
    </row>
    <row r="31" spans="1:15" ht="14.25">
      <c r="A31" s="8" t="s">
        <v>82</v>
      </c>
      <c r="B31" s="261"/>
      <c r="C31" s="47"/>
      <c r="D31" s="48"/>
      <c r="E31" s="48"/>
      <c r="F31" s="48"/>
      <c r="G31" s="48"/>
      <c r="H31" s="49"/>
      <c r="I31" s="45"/>
      <c r="J31" s="45"/>
      <c r="K31" s="46"/>
      <c r="L31" s="3"/>
      <c r="M31" s="3"/>
      <c r="N31" s="3"/>
      <c r="O31" s="3"/>
    </row>
    <row r="32" spans="1:15" ht="15" thickBot="1">
      <c r="A32" s="8" t="s">
        <v>83</v>
      </c>
      <c r="B32" s="261"/>
      <c r="C32" s="47"/>
      <c r="D32" s="48"/>
      <c r="E32" s="48"/>
      <c r="F32" s="48"/>
      <c r="G32" s="48"/>
      <c r="H32" s="49"/>
      <c r="I32" s="45"/>
      <c r="J32" s="45"/>
      <c r="K32" s="46"/>
      <c r="L32" s="3"/>
      <c r="M32" s="3"/>
      <c r="N32" s="3"/>
      <c r="O32" s="3"/>
    </row>
    <row r="33" spans="1:15" ht="15" thickBot="1">
      <c r="A33" s="8" t="s">
        <v>5</v>
      </c>
      <c r="B33" s="261"/>
      <c r="C33" s="65">
        <f>((((999.66*1.03)*1.07)*1.07)*1.07)*1.077</f>
        <v>1358.4904064968875</v>
      </c>
      <c r="D33" s="66">
        <f>C33*C53</f>
        <v>1392.4526666593097</v>
      </c>
      <c r="E33" s="66">
        <f>D33*C53</f>
        <v>1427.2639833257922</v>
      </c>
      <c r="F33" s="66">
        <f>E33*C53</f>
        <v>1462.9455829089368</v>
      </c>
      <c r="G33" s="66">
        <f>F33*C53</f>
        <v>1499.51922248166</v>
      </c>
      <c r="H33" s="67">
        <f>G33*C53</f>
        <v>1537.0072030437016</v>
      </c>
      <c r="I33" s="68">
        <f>H33*C53</f>
        <v>1575.432383119794</v>
      </c>
      <c r="J33" s="68">
        <f>I33*C53</f>
        <v>1614.8181926977886</v>
      </c>
      <c r="K33" s="69">
        <f>J33*C53</f>
        <v>1655.1886475152332</v>
      </c>
      <c r="L33" s="3"/>
      <c r="M33" s="3"/>
      <c r="N33" s="3"/>
      <c r="O33" s="3"/>
    </row>
    <row r="34" spans="1:15" ht="14.25">
      <c r="A34" s="8" t="s">
        <v>84</v>
      </c>
      <c r="B34" s="261"/>
      <c r="C34" s="47"/>
      <c r="D34" s="48"/>
      <c r="E34" s="48"/>
      <c r="F34" s="48"/>
      <c r="G34" s="48"/>
      <c r="H34" s="49"/>
      <c r="I34" s="45"/>
      <c r="J34" s="45"/>
      <c r="K34" s="46"/>
      <c r="L34" s="3"/>
      <c r="M34" s="3"/>
      <c r="N34" s="3"/>
      <c r="O34" s="3"/>
    </row>
    <row r="35" spans="1:15" ht="14.25">
      <c r="A35" s="8" t="s">
        <v>85</v>
      </c>
      <c r="B35" s="261"/>
      <c r="C35" s="47"/>
      <c r="D35" s="48"/>
      <c r="E35" s="48"/>
      <c r="F35" s="48"/>
      <c r="G35" s="48"/>
      <c r="H35" s="49"/>
      <c r="I35" s="45"/>
      <c r="J35" s="45"/>
      <c r="K35" s="46"/>
      <c r="L35" s="3"/>
      <c r="M35" s="3"/>
      <c r="N35" s="3"/>
      <c r="O35" s="3"/>
    </row>
    <row r="36" spans="1:15" ht="14.25">
      <c r="A36" s="8" t="s">
        <v>91</v>
      </c>
      <c r="B36" s="261"/>
      <c r="C36" s="47"/>
      <c r="D36" s="48"/>
      <c r="E36" s="48"/>
      <c r="F36" s="48"/>
      <c r="G36" s="48"/>
      <c r="H36" s="49"/>
      <c r="I36" s="45"/>
      <c r="J36" s="45"/>
      <c r="K36" s="46"/>
      <c r="L36" s="3"/>
      <c r="M36" s="3"/>
      <c r="N36" s="3"/>
      <c r="O36" s="3"/>
    </row>
    <row r="37" spans="1:15" ht="15" thickBot="1">
      <c r="A37" s="8" t="s">
        <v>95</v>
      </c>
      <c r="B37" s="262"/>
      <c r="C37" s="55"/>
      <c r="D37" s="56"/>
      <c r="E37" s="56"/>
      <c r="F37" s="56"/>
      <c r="G37" s="56"/>
      <c r="H37" s="57"/>
      <c r="I37" s="58"/>
      <c r="J37" s="58"/>
      <c r="K37" s="59"/>
      <c r="L37" s="3"/>
      <c r="M37" s="3"/>
      <c r="N37" s="3"/>
      <c r="O37" s="3"/>
    </row>
    <row r="38" spans="1:15" s="7" customFormat="1" ht="15" thickBot="1">
      <c r="A38" s="8" t="s">
        <v>77</v>
      </c>
      <c r="B38" s="264" t="s">
        <v>117</v>
      </c>
      <c r="C38" s="100"/>
      <c r="D38" s="101"/>
      <c r="E38" s="101"/>
      <c r="F38" s="101"/>
      <c r="G38" s="101"/>
      <c r="H38" s="102"/>
      <c r="I38" s="103"/>
      <c r="J38" s="103"/>
      <c r="K38" s="104"/>
      <c r="L38" s="6"/>
      <c r="M38" s="6"/>
      <c r="N38" s="6"/>
      <c r="O38" s="6"/>
    </row>
    <row r="39" spans="1:15" ht="15" thickBot="1">
      <c r="A39" s="8" t="s">
        <v>70</v>
      </c>
      <c r="B39" s="265"/>
      <c r="C39" s="82">
        <f>((((1159.29*1.03)*1.07)*1.07)*1.07)*1.077</f>
        <v>1575.4199861430661</v>
      </c>
      <c r="D39" s="66">
        <f>C39*C53</f>
        <v>1614.8054857966426</v>
      </c>
      <c r="E39" s="66">
        <f>D39*C53</f>
        <v>1655.1756229415585</v>
      </c>
      <c r="F39" s="66">
        <f>E39*C53</f>
        <v>1696.5550135150972</v>
      </c>
      <c r="G39" s="66">
        <f>F39*C53</f>
        <v>1738.9688888529745</v>
      </c>
      <c r="H39" s="67">
        <f>G39*C53</f>
        <v>1782.4431110742987</v>
      </c>
      <c r="I39" s="68">
        <f>H39*C53</f>
        <v>1827.004188851156</v>
      </c>
      <c r="J39" s="68">
        <f>I39*C53</f>
        <v>1872.6792935724347</v>
      </c>
      <c r="K39" s="69">
        <f>J39*C53</f>
        <v>1919.4962759117454</v>
      </c>
      <c r="L39" s="3"/>
      <c r="M39" s="3"/>
      <c r="N39" s="3"/>
      <c r="O39" s="3"/>
    </row>
    <row r="40" spans="1:15" ht="14.25">
      <c r="A40" s="8" t="s">
        <v>119</v>
      </c>
      <c r="B40" s="265"/>
      <c r="C40" s="60"/>
      <c r="D40" s="61"/>
      <c r="E40" s="61"/>
      <c r="F40" s="61"/>
      <c r="G40" s="61"/>
      <c r="H40" s="62"/>
      <c r="I40" s="63"/>
      <c r="J40" s="63"/>
      <c r="K40" s="64"/>
      <c r="L40" s="3"/>
      <c r="M40" s="3"/>
      <c r="N40" s="3"/>
      <c r="O40" s="3"/>
    </row>
    <row r="41" spans="1:15" ht="15" thickBot="1">
      <c r="A41" s="8" t="s">
        <v>99</v>
      </c>
      <c r="B41" s="266"/>
      <c r="C41" s="55"/>
      <c r="D41" s="56"/>
      <c r="E41" s="56"/>
      <c r="F41" s="56"/>
      <c r="G41" s="56"/>
      <c r="H41" s="57"/>
      <c r="I41" s="58"/>
      <c r="J41" s="58"/>
      <c r="K41" s="59"/>
      <c r="L41" s="3"/>
      <c r="M41" s="3"/>
      <c r="N41" s="3"/>
      <c r="O41" s="3"/>
    </row>
    <row r="42" spans="1:15" ht="14.25">
      <c r="A42" s="8" t="s">
        <v>86</v>
      </c>
      <c r="B42" s="263" t="s">
        <v>118</v>
      </c>
      <c r="C42" s="47"/>
      <c r="D42" s="48"/>
      <c r="E42" s="48"/>
      <c r="F42" s="48"/>
      <c r="G42" s="48"/>
      <c r="H42" s="49"/>
      <c r="I42" s="45"/>
      <c r="J42" s="45"/>
      <c r="K42" s="46"/>
      <c r="L42" s="3"/>
      <c r="M42" s="3"/>
      <c r="N42" s="3"/>
      <c r="O42" s="3"/>
    </row>
    <row r="43" spans="1:15" ht="15" thickBot="1">
      <c r="A43" s="8" t="s">
        <v>101</v>
      </c>
      <c r="B43" s="261"/>
      <c r="C43" s="47"/>
      <c r="D43" s="48"/>
      <c r="E43" s="48"/>
      <c r="F43" s="48"/>
      <c r="G43" s="48"/>
      <c r="H43" s="49"/>
      <c r="I43" s="45"/>
      <c r="J43" s="45"/>
      <c r="K43" s="46"/>
      <c r="L43" s="3"/>
      <c r="M43" s="3"/>
      <c r="N43" s="3"/>
      <c r="O43" s="3"/>
    </row>
    <row r="44" spans="1:15" s="7" customFormat="1" ht="15" thickBot="1">
      <c r="A44" s="8" t="s">
        <v>87</v>
      </c>
      <c r="B44" s="261"/>
      <c r="C44" s="65">
        <f>((((1217.98*1.03)*1.07)*1.07)*1.07)*1.077</f>
        <v>1655.1769054529334</v>
      </c>
      <c r="D44" s="66">
        <f>C44*C53</f>
        <v>1696.5563280892566</v>
      </c>
      <c r="E44" s="66">
        <f>D44*C53</f>
        <v>1738.970236291488</v>
      </c>
      <c r="F44" s="66">
        <f>E44*C53</f>
        <v>1782.444492198775</v>
      </c>
      <c r="G44" s="66">
        <f>F44*C53</f>
        <v>1827.005604503744</v>
      </c>
      <c r="H44" s="67">
        <f>G44*C53</f>
        <v>1872.6807446163375</v>
      </c>
      <c r="I44" s="68">
        <f>H44*C53</f>
        <v>1919.4977632317457</v>
      </c>
      <c r="J44" s="68">
        <f>I44*C53</f>
        <v>1967.4852073125392</v>
      </c>
      <c r="K44" s="69">
        <f>J44*C53</f>
        <v>2016.6723374953524</v>
      </c>
      <c r="L44" s="6"/>
      <c r="M44" s="6"/>
      <c r="N44" s="6"/>
      <c r="O44" s="6"/>
    </row>
    <row r="45" spans="1:15" s="7" customFormat="1" ht="15" thickBot="1">
      <c r="A45" s="8" t="s">
        <v>88</v>
      </c>
      <c r="B45" s="262"/>
      <c r="C45" s="88"/>
      <c r="D45" s="89"/>
      <c r="E45" s="89"/>
      <c r="F45" s="89"/>
      <c r="G45" s="89"/>
      <c r="H45" s="90"/>
      <c r="I45" s="91"/>
      <c r="J45" s="91"/>
      <c r="K45" s="92"/>
      <c r="L45" s="6"/>
      <c r="M45" s="6"/>
      <c r="N45" s="6"/>
      <c r="O45" s="6"/>
    </row>
    <row r="46" spans="1:15" s="7" customFormat="1" ht="15" thickBot="1">
      <c r="A46" s="8" t="s">
        <v>110</v>
      </c>
      <c r="B46" s="263" t="s">
        <v>40</v>
      </c>
      <c r="C46" s="78"/>
      <c r="D46" s="79"/>
      <c r="E46" s="79"/>
      <c r="F46" s="79"/>
      <c r="G46" s="79"/>
      <c r="H46" s="71"/>
      <c r="I46" s="80"/>
      <c r="J46" s="80"/>
      <c r="K46" s="81"/>
      <c r="L46" s="6"/>
      <c r="M46" s="6"/>
      <c r="N46" s="6"/>
      <c r="O46" s="6"/>
    </row>
    <row r="47" spans="1:15" s="7" customFormat="1" ht="15" thickBot="1">
      <c r="A47" s="8" t="s">
        <v>4</v>
      </c>
      <c r="B47" s="261"/>
      <c r="C47" s="65">
        <f>((((2200*1.03)*1.07)*1.07)*1.07)*1.077</f>
        <v>2989.695390726001</v>
      </c>
      <c r="D47" s="66">
        <f>C47*C53</f>
        <v>3064.4377754941506</v>
      </c>
      <c r="E47" s="66">
        <f>D47*C53</f>
        <v>3141.048719881504</v>
      </c>
      <c r="F47" s="66">
        <f>E47*C53</f>
        <v>3219.5749378785413</v>
      </c>
      <c r="G47" s="66">
        <f>F47*C53</f>
        <v>3300.0643113255046</v>
      </c>
      <c r="H47" s="67">
        <f>G47*C53</f>
        <v>3382.565919108642</v>
      </c>
      <c r="I47" s="68">
        <f>H47*C53</f>
        <v>3467.130067086358</v>
      </c>
      <c r="J47" s="68">
        <f>I47*C53</f>
        <v>3553.8083187635166</v>
      </c>
      <c r="K47" s="69">
        <f>J47*C53</f>
        <v>3642.6535267326044</v>
      </c>
      <c r="L47" s="6"/>
      <c r="M47" s="6"/>
      <c r="N47" s="6"/>
      <c r="O47" s="6"/>
    </row>
    <row r="48" spans="1:15" s="7" customFormat="1" ht="15" thickBot="1">
      <c r="A48" s="8" t="s">
        <v>126</v>
      </c>
      <c r="B48" s="262"/>
      <c r="C48" s="87"/>
      <c r="D48" s="83"/>
      <c r="E48" s="83"/>
      <c r="F48" s="83"/>
      <c r="G48" s="83"/>
      <c r="H48" s="84"/>
      <c r="I48" s="85"/>
      <c r="J48" s="85"/>
      <c r="K48" s="86"/>
      <c r="L48" s="6"/>
      <c r="M48" s="6"/>
      <c r="N48" s="6"/>
      <c r="O48" s="6"/>
    </row>
    <row r="49" spans="1:15" ht="15" thickBot="1">
      <c r="A49" s="8" t="s">
        <v>74</v>
      </c>
      <c r="B49" s="263" t="s">
        <v>48</v>
      </c>
      <c r="C49" s="47"/>
      <c r="D49" s="48"/>
      <c r="E49" s="48"/>
      <c r="F49" s="48"/>
      <c r="G49" s="48"/>
      <c r="H49" s="49"/>
      <c r="I49" s="45"/>
      <c r="J49" s="45"/>
      <c r="K49" s="46"/>
      <c r="L49" s="3"/>
      <c r="M49" s="3"/>
      <c r="N49" s="3"/>
      <c r="O49" s="3"/>
    </row>
    <row r="50" spans="1:15" ht="15" thickBot="1">
      <c r="A50" s="8" t="s">
        <v>72</v>
      </c>
      <c r="B50" s="262"/>
      <c r="C50" s="65">
        <f>((((2816.19*1.03)*1.07)*1.07)*1.07)*1.077</f>
        <v>3827.0683010948433</v>
      </c>
      <c r="D50" s="66">
        <f>C50*C53</f>
        <v>3922.745008622214</v>
      </c>
      <c r="E50" s="66">
        <f>D50*C53</f>
        <v>4020.813633837769</v>
      </c>
      <c r="F50" s="66">
        <f>E50*C53</f>
        <v>4121.333974683713</v>
      </c>
      <c r="G50" s="66">
        <f>F50*C53</f>
        <v>4224.367324050805</v>
      </c>
      <c r="H50" s="67">
        <f>G50*C53</f>
        <v>4329.976507152075</v>
      </c>
      <c r="I50" s="68">
        <f>H50*C53</f>
        <v>4438.225919830877</v>
      </c>
      <c r="J50" s="68">
        <f>I50*C53</f>
        <v>4549.1815678266485</v>
      </c>
      <c r="K50" s="69">
        <f>J50*C53</f>
        <v>4662.911107022314</v>
      </c>
      <c r="L50" s="3"/>
      <c r="M50" s="3"/>
      <c r="N50" s="3"/>
      <c r="O50" s="3"/>
    </row>
    <row r="51" spans="1:15" ht="15" thickBot="1">
      <c r="A51" s="8" t="s">
        <v>81</v>
      </c>
      <c r="B51" s="263" t="s">
        <v>68</v>
      </c>
      <c r="C51" s="47"/>
      <c r="D51" s="48"/>
      <c r="E51" s="48"/>
      <c r="F51" s="48"/>
      <c r="G51" s="48"/>
      <c r="H51" s="49"/>
      <c r="I51" s="45"/>
      <c r="J51" s="45"/>
      <c r="K51" s="46"/>
      <c r="L51" s="3"/>
      <c r="M51" s="3"/>
      <c r="N51" s="3"/>
      <c r="O51" s="3"/>
    </row>
    <row r="52" spans="1:15" ht="15" thickBot="1">
      <c r="A52" s="8" t="s">
        <v>90</v>
      </c>
      <c r="B52" s="266"/>
      <c r="C52" s="65">
        <f>((((3604.96*1.03)*1.07)*1.07)*1.07)*1.077</f>
        <v>4898.969225341638</v>
      </c>
      <c r="D52" s="66">
        <f>C52*C53</f>
        <v>5021.443455975178</v>
      </c>
      <c r="E52" s="66">
        <f>D52*C53</f>
        <v>5146.979542374557</v>
      </c>
      <c r="F52" s="66">
        <f>E52*C53</f>
        <v>5275.654030933921</v>
      </c>
      <c r="G52" s="66">
        <f>F52*C53</f>
        <v>5407.5453817072685</v>
      </c>
      <c r="H52" s="67">
        <f>G52*C53</f>
        <v>5542.7340162499495</v>
      </c>
      <c r="I52" s="68">
        <f>H52*C53</f>
        <v>5681.302366656198</v>
      </c>
      <c r="J52" s="68">
        <f>I52*C53</f>
        <v>5823.334925822602</v>
      </c>
      <c r="K52" s="69">
        <f>J52*C53</f>
        <v>5968.918298968166</v>
      </c>
      <c r="L52" s="3"/>
      <c r="M52" s="3"/>
      <c r="N52" s="3"/>
      <c r="O52" s="3"/>
    </row>
    <row r="53" spans="3:15" ht="14.25" hidden="1">
      <c r="C53" s="93">
        <v>1.025</v>
      </c>
      <c r="I53" s="45"/>
      <c r="J53" s="45"/>
      <c r="K53" s="45"/>
      <c r="L53" s="3"/>
      <c r="M53" s="3"/>
      <c r="N53" s="3"/>
      <c r="O53" s="3"/>
    </row>
    <row r="54" spans="9:15" ht="14.25" hidden="1">
      <c r="I54" s="45"/>
      <c r="J54" s="45"/>
      <c r="K54" s="45"/>
      <c r="L54" s="3"/>
      <c r="M54" s="3"/>
      <c r="N54" s="3"/>
      <c r="O54" s="3"/>
    </row>
    <row r="55" spans="9:15" ht="14.25" hidden="1">
      <c r="I55" s="45"/>
      <c r="J55" s="45"/>
      <c r="K55" s="45"/>
      <c r="L55" s="3"/>
      <c r="M55" s="3"/>
      <c r="N55" s="3"/>
      <c r="O55" s="3"/>
    </row>
    <row r="56" spans="9:15" ht="14.25" hidden="1">
      <c r="I56" s="45"/>
      <c r="J56" s="45"/>
      <c r="K56" s="45"/>
      <c r="L56" s="3"/>
      <c r="M56" s="3"/>
      <c r="N56" s="3"/>
      <c r="O56" s="3"/>
    </row>
    <row r="57" spans="9:15" ht="14.25" hidden="1">
      <c r="I57" s="45"/>
      <c r="J57" s="45"/>
      <c r="K57" s="45"/>
      <c r="L57" s="3"/>
      <c r="M57" s="3"/>
      <c r="N57" s="3"/>
      <c r="O57" s="3"/>
    </row>
    <row r="58" spans="9:15" ht="14.25" hidden="1">
      <c r="I58" s="45"/>
      <c r="J58" s="45"/>
      <c r="K58" s="45"/>
      <c r="L58" s="3"/>
      <c r="M58" s="3"/>
      <c r="N58" s="3"/>
      <c r="O58" s="3"/>
    </row>
    <row r="59" spans="9:15" ht="14.25" hidden="1">
      <c r="I59" s="45"/>
      <c r="J59" s="45"/>
      <c r="K59" s="45"/>
      <c r="L59" s="3"/>
      <c r="M59" s="3"/>
      <c r="N59" s="3"/>
      <c r="O59" s="3"/>
    </row>
    <row r="60" spans="9:15" ht="14.25" hidden="1">
      <c r="I60" s="45"/>
      <c r="J60" s="45"/>
      <c r="K60" s="45"/>
      <c r="L60" s="3"/>
      <c r="M60" s="3"/>
      <c r="N60" s="3"/>
      <c r="O60" s="3"/>
    </row>
    <row r="61" spans="9:15" ht="14.25" hidden="1">
      <c r="I61" s="45"/>
      <c r="J61" s="45"/>
      <c r="K61" s="45"/>
      <c r="L61" s="3"/>
      <c r="M61" s="3"/>
      <c r="N61" s="3"/>
      <c r="O61" s="3"/>
    </row>
    <row r="62" spans="9:15" ht="14.25" hidden="1">
      <c r="I62" s="45"/>
      <c r="J62" s="45"/>
      <c r="K62" s="45"/>
      <c r="L62" s="3"/>
      <c r="M62" s="3"/>
      <c r="N62" s="3"/>
      <c r="O62" s="3"/>
    </row>
    <row r="63" spans="9:15" ht="14.25" hidden="1">
      <c r="I63" s="45"/>
      <c r="J63" s="45"/>
      <c r="K63" s="45"/>
      <c r="L63" s="3"/>
      <c r="M63" s="3"/>
      <c r="N63" s="3"/>
      <c r="O63" s="3"/>
    </row>
    <row r="64" spans="9:15" ht="14.25" hidden="1">
      <c r="I64" s="45"/>
      <c r="J64" s="45"/>
      <c r="K64" s="45"/>
      <c r="L64" s="3"/>
      <c r="M64" s="3"/>
      <c r="N64" s="3"/>
      <c r="O64" s="3"/>
    </row>
    <row r="65" spans="9:15" ht="14.25" hidden="1">
      <c r="I65" s="45"/>
      <c r="J65" s="45"/>
      <c r="K65" s="45"/>
      <c r="L65" s="3"/>
      <c r="M65" s="3"/>
      <c r="N65" s="3"/>
      <c r="O65" s="3"/>
    </row>
    <row r="66" spans="9:15" ht="15" hidden="1" thickBot="1">
      <c r="I66" s="45"/>
      <c r="J66" s="45"/>
      <c r="K66" s="45"/>
      <c r="L66" s="3"/>
      <c r="M66" s="3"/>
      <c r="N66" s="3"/>
      <c r="O66" s="3"/>
    </row>
    <row r="67" spans="4:15" ht="15" thickBot="1">
      <c r="D67" s="255" t="s">
        <v>127</v>
      </c>
      <c r="E67" s="256"/>
      <c r="F67" s="256"/>
      <c r="G67" s="257"/>
      <c r="I67" s="45"/>
      <c r="J67" s="45"/>
      <c r="K67" s="45"/>
      <c r="L67" s="3"/>
      <c r="M67" s="3"/>
      <c r="N67" s="3"/>
      <c r="O67" s="3"/>
    </row>
    <row r="68" spans="1:11" ht="15" thickBot="1">
      <c r="A68" s="258"/>
      <c r="B68" s="258"/>
      <c r="C68" s="255" t="s">
        <v>106</v>
      </c>
      <c r="D68" s="256"/>
      <c r="E68" s="256"/>
      <c r="F68" s="256"/>
      <c r="G68" s="256"/>
      <c r="H68" s="256"/>
      <c r="I68" s="256"/>
      <c r="J68" s="256"/>
      <c r="K68" s="257"/>
    </row>
    <row r="69" spans="1:11" ht="15" thickBot="1">
      <c r="A69" s="5"/>
      <c r="B69" s="30"/>
      <c r="C69" s="242" t="s">
        <v>108</v>
      </c>
      <c r="D69" s="243"/>
      <c r="E69" s="243"/>
      <c r="F69" s="243"/>
      <c r="G69" s="243"/>
      <c r="H69" s="243"/>
      <c r="I69" s="243"/>
      <c r="J69" s="243"/>
      <c r="K69" s="244"/>
    </row>
    <row r="70" spans="1:11" ht="15" thickBot="1">
      <c r="A70" s="245" t="s">
        <v>128</v>
      </c>
      <c r="B70" s="247" t="s">
        <v>125</v>
      </c>
      <c r="C70" s="34" t="s">
        <v>21</v>
      </c>
      <c r="D70" s="35" t="s">
        <v>22</v>
      </c>
      <c r="E70" s="35" t="s">
        <v>23</v>
      </c>
      <c r="F70" s="35" t="s">
        <v>24</v>
      </c>
      <c r="G70" s="35" t="s">
        <v>25</v>
      </c>
      <c r="H70" s="35" t="s">
        <v>26</v>
      </c>
      <c r="I70" s="35" t="s">
        <v>27</v>
      </c>
      <c r="J70" s="36" t="s">
        <v>28</v>
      </c>
      <c r="K70" s="37" t="s">
        <v>107</v>
      </c>
    </row>
    <row r="71" spans="1:15" ht="15" thickBot="1">
      <c r="A71" s="246"/>
      <c r="B71" s="248"/>
      <c r="C71" s="94" t="s">
        <v>12</v>
      </c>
      <c r="D71" s="39" t="s">
        <v>13</v>
      </c>
      <c r="E71" s="39" t="s">
        <v>16</v>
      </c>
      <c r="F71" s="39" t="s">
        <v>17</v>
      </c>
      <c r="G71" s="39" t="s">
        <v>11</v>
      </c>
      <c r="H71" s="39" t="s">
        <v>18</v>
      </c>
      <c r="I71" s="39" t="s">
        <v>19</v>
      </c>
      <c r="J71" s="39" t="s">
        <v>20</v>
      </c>
      <c r="K71" s="40" t="s">
        <v>7</v>
      </c>
      <c r="L71" s="3"/>
      <c r="M71" s="3"/>
      <c r="N71" s="3"/>
      <c r="O71" s="3"/>
    </row>
    <row r="72" spans="1:15" ht="14.25">
      <c r="A72" s="21" t="s">
        <v>98</v>
      </c>
      <c r="B72" s="249" t="s">
        <v>113</v>
      </c>
      <c r="C72" s="47"/>
      <c r="D72" s="48"/>
      <c r="E72" s="48"/>
      <c r="F72" s="48"/>
      <c r="G72" s="48"/>
      <c r="H72" s="49"/>
      <c r="I72" s="45"/>
      <c r="J72" s="45"/>
      <c r="K72" s="46"/>
      <c r="L72" s="3"/>
      <c r="M72" s="3"/>
      <c r="N72" s="3"/>
      <c r="O72" s="3"/>
    </row>
    <row r="73" spans="1:15" ht="14.25">
      <c r="A73" s="22" t="s">
        <v>100</v>
      </c>
      <c r="B73" s="250"/>
      <c r="C73" s="50">
        <f>((((862*1.03)*1.07)*1.07)*1.07)</f>
        <v>1087.66667798</v>
      </c>
      <c r="D73" s="51">
        <f>C73*C53</f>
        <v>1114.8583449295</v>
      </c>
      <c r="E73" s="51">
        <f>D73*C53</f>
        <v>1142.7298035527374</v>
      </c>
      <c r="F73" s="51">
        <f>E73*C53</f>
        <v>1171.2980486415556</v>
      </c>
      <c r="G73" s="51">
        <f>F73*C53</f>
        <v>1200.5804998575943</v>
      </c>
      <c r="H73" s="52">
        <f>G73*C53</f>
        <v>1230.595012354034</v>
      </c>
      <c r="I73" s="53">
        <f>H73*C53</f>
        <v>1261.3598876628848</v>
      </c>
      <c r="J73" s="53">
        <f>I73*C53</f>
        <v>1292.893884854457</v>
      </c>
      <c r="K73" s="54">
        <f>J73*C53</f>
        <v>1325.2162319758183</v>
      </c>
      <c r="L73" s="3"/>
      <c r="M73" s="3"/>
      <c r="N73" s="3"/>
      <c r="O73" s="3"/>
    </row>
    <row r="74" spans="1:15" ht="15" thickBot="1">
      <c r="A74" s="23" t="s">
        <v>76</v>
      </c>
      <c r="B74" s="251"/>
      <c r="C74" s="47"/>
      <c r="D74" s="48"/>
      <c r="E74" s="48"/>
      <c r="F74" s="48"/>
      <c r="G74" s="48"/>
      <c r="H74" s="49"/>
      <c r="I74" s="45"/>
      <c r="J74" s="45"/>
      <c r="K74" s="46"/>
      <c r="L74" s="3"/>
      <c r="M74" s="3"/>
      <c r="N74" s="3"/>
      <c r="O74" s="3"/>
    </row>
    <row r="75" spans="1:15" ht="15" thickBot="1">
      <c r="A75" s="21" t="s">
        <v>89</v>
      </c>
      <c r="B75" s="249" t="s">
        <v>114</v>
      </c>
      <c r="C75" s="65">
        <f>((((905.64*1.03)*1.07)*1.07)*1.07)</f>
        <v>1142.7313807956002</v>
      </c>
      <c r="D75" s="66">
        <f>C75*C53</f>
        <v>1171.29966531549</v>
      </c>
      <c r="E75" s="66">
        <f>D75*C53</f>
        <v>1200.5821569483771</v>
      </c>
      <c r="F75" s="66">
        <f>E75*C53</f>
        <v>1230.5967108720865</v>
      </c>
      <c r="G75" s="66">
        <f>F75*C53</f>
        <v>1261.3616286438885</v>
      </c>
      <c r="H75" s="67">
        <f>G75*C53</f>
        <v>1292.8956693599855</v>
      </c>
      <c r="I75" s="68">
        <f>H75*C53</f>
        <v>1325.218061093985</v>
      </c>
      <c r="J75" s="68">
        <f>I75*C53</f>
        <v>1358.3485126213345</v>
      </c>
      <c r="K75" s="69">
        <f>J75*C53</f>
        <v>1392.3072254368678</v>
      </c>
      <c r="L75" s="3"/>
      <c r="M75" s="3"/>
      <c r="N75" s="3"/>
      <c r="O75" s="3"/>
    </row>
    <row r="76" spans="1:256" s="2" customFormat="1" ht="15" thickBot="1">
      <c r="A76" s="24" t="s">
        <v>6</v>
      </c>
      <c r="B76" s="251"/>
      <c r="C76" s="95"/>
      <c r="D76" s="85"/>
      <c r="E76" s="85"/>
      <c r="F76" s="85"/>
      <c r="G76" s="85"/>
      <c r="H76" s="85"/>
      <c r="I76" s="85"/>
      <c r="J76" s="85"/>
      <c r="K76" s="86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"/>
      <c r="HG76" s="3"/>
      <c r="HH76" s="3"/>
      <c r="HI76" s="3"/>
      <c r="HJ76" s="3"/>
      <c r="HK76" s="3"/>
      <c r="HL76" s="3"/>
      <c r="HM76" s="3"/>
      <c r="HN76" s="3"/>
      <c r="HO76" s="3"/>
      <c r="HP76" s="3"/>
      <c r="HQ76" s="3"/>
      <c r="HR76" s="3"/>
      <c r="HS76" s="3"/>
      <c r="HT76" s="3"/>
      <c r="HU76" s="3"/>
      <c r="HV76" s="3"/>
      <c r="HW76" s="3"/>
      <c r="HX76" s="3"/>
      <c r="HY76" s="3"/>
      <c r="HZ76" s="3"/>
      <c r="IA76" s="3"/>
      <c r="IB76" s="3"/>
      <c r="IC76" s="3"/>
      <c r="ID76" s="3"/>
      <c r="IE76" s="3"/>
      <c r="IF76" s="3"/>
      <c r="IG76" s="3"/>
      <c r="IH76" s="3"/>
      <c r="II76" s="3"/>
      <c r="IJ76" s="3"/>
      <c r="IK76" s="3"/>
      <c r="IL76" s="3"/>
      <c r="IM76" s="3"/>
      <c r="IN76" s="3"/>
      <c r="IO76" s="3"/>
      <c r="IP76" s="3"/>
      <c r="IQ76" s="3"/>
      <c r="IR76" s="3"/>
      <c r="IS76" s="3"/>
      <c r="IT76" s="3"/>
      <c r="IU76" s="3"/>
      <c r="IV76" s="3"/>
    </row>
    <row r="77" spans="1:15" ht="15" thickBot="1">
      <c r="A77" s="21" t="s">
        <v>71</v>
      </c>
      <c r="B77" s="249" t="s">
        <v>115</v>
      </c>
      <c r="C77" s="47"/>
      <c r="D77" s="48"/>
      <c r="E77" s="48"/>
      <c r="F77" s="48"/>
      <c r="G77" s="48"/>
      <c r="H77" s="49"/>
      <c r="I77" s="45"/>
      <c r="J77" s="45"/>
      <c r="K77" s="46"/>
      <c r="L77" s="3"/>
      <c r="M77" s="3"/>
      <c r="N77" s="3"/>
      <c r="O77" s="3"/>
    </row>
    <row r="78" spans="1:15" ht="15" thickBot="1">
      <c r="A78" s="22" t="s">
        <v>84</v>
      </c>
      <c r="B78" s="250"/>
      <c r="C78" s="65">
        <f>((((999.66*1.03)*1.07)*1.07)*1.07)</f>
        <v>1261.3652799413999</v>
      </c>
      <c r="D78" s="66">
        <f>C78*C53</f>
        <v>1292.8994119399347</v>
      </c>
      <c r="E78" s="66">
        <f>D78*C53</f>
        <v>1325.221897238433</v>
      </c>
      <c r="F78" s="66">
        <f>E78*C53</f>
        <v>1358.3524446693937</v>
      </c>
      <c r="G78" s="66">
        <f>F78*C53</f>
        <v>1392.3112557861284</v>
      </c>
      <c r="H78" s="67">
        <f>G78*C53</f>
        <v>1427.1190371807816</v>
      </c>
      <c r="I78" s="68">
        <f>H78*C53</f>
        <v>1462.797013110301</v>
      </c>
      <c r="J78" s="68">
        <f>I78*C53</f>
        <v>1499.3669384380582</v>
      </c>
      <c r="K78" s="69">
        <f>J78*C53</f>
        <v>1536.8511118990095</v>
      </c>
      <c r="L78" s="3"/>
      <c r="M78" s="3"/>
      <c r="N78" s="3"/>
      <c r="O78" s="3"/>
    </row>
    <row r="79" spans="1:15" ht="15" thickBot="1">
      <c r="A79" s="24" t="s">
        <v>91</v>
      </c>
      <c r="B79" s="251"/>
      <c r="C79" s="47"/>
      <c r="D79" s="48"/>
      <c r="E79" s="48"/>
      <c r="F79" s="48"/>
      <c r="G79" s="48"/>
      <c r="H79" s="49"/>
      <c r="I79" s="45"/>
      <c r="J79" s="45"/>
      <c r="K79" s="46"/>
      <c r="L79" s="3"/>
      <c r="M79" s="3"/>
      <c r="N79" s="3"/>
      <c r="O79" s="3"/>
    </row>
    <row r="80" spans="1:15" ht="15" thickBot="1">
      <c r="A80" s="21" t="s">
        <v>77</v>
      </c>
      <c r="B80" s="25" t="s">
        <v>117</v>
      </c>
      <c r="C80" s="82">
        <f>((((1159.29*1.03)*1.07)*1.07)*1.07)</f>
        <v>1462.7855024541004</v>
      </c>
      <c r="D80" s="96">
        <f>C80*C53</f>
        <v>1499.355140015453</v>
      </c>
      <c r="E80" s="96">
        <f>D80*C53</f>
        <v>1536.8390185158391</v>
      </c>
      <c r="F80" s="96">
        <f>E80*C53</f>
        <v>1575.2599939787349</v>
      </c>
      <c r="G80" s="96">
        <f>F80*C53</f>
        <v>1614.641493828203</v>
      </c>
      <c r="H80" s="97">
        <f>G80*C53</f>
        <v>1655.0075311739079</v>
      </c>
      <c r="I80" s="98">
        <f>H80*C53</f>
        <v>1696.3827194532555</v>
      </c>
      <c r="J80" s="98">
        <f>I80*C53</f>
        <v>1738.7922874395867</v>
      </c>
      <c r="K80" s="99">
        <f>J80*C53</f>
        <v>1782.2620946255763</v>
      </c>
      <c r="L80" s="3"/>
      <c r="M80" s="3"/>
      <c r="N80" s="3"/>
      <c r="O80" s="3"/>
    </row>
    <row r="81" spans="1:15" ht="15" thickBot="1">
      <c r="A81" s="21" t="s">
        <v>86</v>
      </c>
      <c r="B81" s="249" t="s">
        <v>118</v>
      </c>
      <c r="C81" s="87"/>
      <c r="D81" s="83"/>
      <c r="E81" s="83"/>
      <c r="F81" s="83"/>
      <c r="G81" s="83"/>
      <c r="H81" s="84"/>
      <c r="I81" s="85"/>
      <c r="J81" s="85"/>
      <c r="K81" s="86"/>
      <c r="L81" s="3"/>
      <c r="M81" s="3"/>
      <c r="N81" s="3"/>
      <c r="O81" s="3"/>
    </row>
    <row r="82" spans="1:15" s="7" customFormat="1" ht="15" thickBot="1">
      <c r="A82" s="24" t="s">
        <v>101</v>
      </c>
      <c r="B82" s="251"/>
      <c r="C82" s="65">
        <f>((((1217.98*1.03)*1.07)*1.07)*1.07)</f>
        <v>1536.8402093342002</v>
      </c>
      <c r="D82" s="66">
        <f>C82*C53</f>
        <v>1575.261214567555</v>
      </c>
      <c r="E82" s="66">
        <f>D82*C53</f>
        <v>1614.642744931744</v>
      </c>
      <c r="F82" s="66">
        <f>E82*C53</f>
        <v>1655.0088135550372</v>
      </c>
      <c r="G82" s="66">
        <f>F82*C53</f>
        <v>1696.384033893913</v>
      </c>
      <c r="H82" s="67">
        <f>G82*C53</f>
        <v>1738.7936347412608</v>
      </c>
      <c r="I82" s="68">
        <f>H82*C53</f>
        <v>1782.263475609792</v>
      </c>
      <c r="J82" s="68">
        <f>I82*C53</f>
        <v>1826.8200625000368</v>
      </c>
      <c r="K82" s="69">
        <f>J82*C53</f>
        <v>1872.4905640625375</v>
      </c>
      <c r="L82" s="6"/>
      <c r="M82" s="6"/>
      <c r="N82" s="6"/>
      <c r="O82" s="6"/>
    </row>
    <row r="83" spans="1:15" s="7" customFormat="1" ht="15" thickBot="1">
      <c r="A83" s="26" t="s">
        <v>4</v>
      </c>
      <c r="B83" s="27" t="s">
        <v>40</v>
      </c>
      <c r="C83" s="65">
        <f>((((2200*1.03)*1.07)*1.07)*1.07)</f>
        <v>2775.947438000001</v>
      </c>
      <c r="D83" s="66">
        <f>C83*C53</f>
        <v>2845.3461239500007</v>
      </c>
      <c r="E83" s="66">
        <f>D83*C53</f>
        <v>2916.4797770487503</v>
      </c>
      <c r="F83" s="66">
        <f>E83*C53</f>
        <v>2989.3917714749687</v>
      </c>
      <c r="G83" s="66">
        <f>F83*C53</f>
        <v>3064.126565761843</v>
      </c>
      <c r="H83" s="67">
        <f>G83*C53</f>
        <v>3140.7297299058887</v>
      </c>
      <c r="I83" s="68">
        <f>H83*C53</f>
        <v>3219.2479731535354</v>
      </c>
      <c r="J83" s="68">
        <f>I83*C53</f>
        <v>3299.7291724823735</v>
      </c>
      <c r="K83" s="69">
        <f>J83*C53</f>
        <v>3382.2224017944327</v>
      </c>
      <c r="L83" s="6"/>
      <c r="M83" s="6"/>
      <c r="N83" s="6"/>
      <c r="O83" s="6"/>
    </row>
    <row r="84" spans="9:15" ht="15" thickBot="1">
      <c r="I84" s="45"/>
      <c r="J84" s="45"/>
      <c r="K84" s="45"/>
      <c r="L84" s="3"/>
      <c r="M84" s="3"/>
      <c r="N84" s="3"/>
      <c r="O84" s="3"/>
    </row>
    <row r="85" spans="1:10" ht="14.25">
      <c r="A85" s="236" t="s">
        <v>134</v>
      </c>
      <c r="B85" s="237"/>
      <c r="C85" s="237"/>
      <c r="D85" s="237"/>
      <c r="E85" s="237"/>
      <c r="F85" s="237"/>
      <c r="G85" s="237"/>
      <c r="H85" s="237"/>
      <c r="I85" s="237"/>
      <c r="J85" s="238"/>
    </row>
    <row r="86" spans="1:10" ht="15" thickBot="1">
      <c r="A86" s="239"/>
      <c r="B86" s="240"/>
      <c r="C86" s="240"/>
      <c r="D86" s="240"/>
      <c r="E86" s="240"/>
      <c r="F86" s="240"/>
      <c r="G86" s="240"/>
      <c r="H86" s="240"/>
      <c r="I86" s="240"/>
      <c r="J86" s="241"/>
    </row>
  </sheetData>
  <sheetProtection/>
  <mergeCells count="26">
    <mergeCell ref="B49:B50"/>
    <mergeCell ref="B51:B52"/>
    <mergeCell ref="B75:B76"/>
    <mergeCell ref="D67:G67"/>
    <mergeCell ref="A68:B68"/>
    <mergeCell ref="C68:K68"/>
    <mergeCell ref="B10:B18"/>
    <mergeCell ref="B19:B28"/>
    <mergeCell ref="B29:B37"/>
    <mergeCell ref="B38:B41"/>
    <mergeCell ref="B42:B45"/>
    <mergeCell ref="B46:B48"/>
    <mergeCell ref="A2:K2"/>
    <mergeCell ref="D4:G4"/>
    <mergeCell ref="A5:B5"/>
    <mergeCell ref="C5:K5"/>
    <mergeCell ref="C6:K6"/>
    <mergeCell ref="A7:A8"/>
    <mergeCell ref="B7:B8"/>
    <mergeCell ref="A85:J86"/>
    <mergeCell ref="C69:K69"/>
    <mergeCell ref="A70:A71"/>
    <mergeCell ref="B70:B71"/>
    <mergeCell ref="B72:B74"/>
    <mergeCell ref="B77:B79"/>
    <mergeCell ref="B81:B82"/>
  </mergeCells>
  <printOptions horizontalCentered="1"/>
  <pageMargins left="0.11811023622047245" right="0" top="0.7874015748031497" bottom="0.3937007874015748" header="0.31496062992125984" footer="0.31496062992125984"/>
  <pageSetup fitToHeight="0" fitToWidth="1" horizontalDpi="300" verticalDpi="300" orientation="landscape" paperSize="9" scale="73" r:id="rId1"/>
  <rowBreaks count="3" manualBreakCount="3">
    <brk id="28" max="255" man="1"/>
    <brk id="52" max="255" man="1"/>
    <brk id="6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CPD</dc:creator>
  <cp:keywords/>
  <dc:description/>
  <cp:lastModifiedBy>FredericoSilva</cp:lastModifiedBy>
  <cp:lastPrinted>2018-04-06T12:31:44Z</cp:lastPrinted>
  <dcterms:created xsi:type="dcterms:W3CDTF">2000-04-14T20:11:56Z</dcterms:created>
  <dcterms:modified xsi:type="dcterms:W3CDTF">2019-01-08T14:08:05Z</dcterms:modified>
  <cp:category/>
  <cp:version/>
  <cp:contentType/>
  <cp:contentStatus/>
</cp:coreProperties>
</file>